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5" yWindow="345" windowWidth="17520" windowHeight="10470" tabRatio="597" activeTab="11"/>
  </bookViews>
  <sheets>
    <sheet name="1" sheetId="42" r:id="rId1"/>
    <sheet name="2" sheetId="44" r:id="rId2"/>
    <sheet name="3" sheetId="47" state="hidden" r:id="rId3"/>
    <sheet name="4" sheetId="46" state="hidden" r:id="rId4"/>
    <sheet name="3!" sheetId="43" r:id="rId5"/>
    <sheet name="4!" sheetId="49" r:id="rId6"/>
    <sheet name="5" sheetId="40" r:id="rId7"/>
    <sheet name="6" sheetId="41" r:id="rId8"/>
    <sheet name="7" sheetId="50" r:id="rId9"/>
    <sheet name="8" sheetId="48" r:id="rId10"/>
    <sheet name="9" sheetId="52" state="hidden" r:id="rId11"/>
    <sheet name="10" sheetId="45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'4!'!$A$16:$R$294</definedName>
    <definedName name="_xlnm._FilterDatabase" localSheetId="6" hidden="1">'5'!$A$14:$R$267</definedName>
    <definedName name="_xlnm._FilterDatabase" localSheetId="7" hidden="1">'6'!$A$12:$N$310</definedName>
    <definedName name="_xlnm.Print_Area" localSheetId="0">'1'!$B$1:$F$20</definedName>
    <definedName name="_xlnm.Print_Area" localSheetId="3">'4'!$A$1:$L$12</definedName>
    <definedName name="_xlnm.Print_Area" localSheetId="5">'4!'!$B$1:$I$292</definedName>
    <definedName name="_xlnm.Print_Area" localSheetId="6">'5'!$B$1:$I$265</definedName>
    <definedName name="_xlnm.Print_Area" localSheetId="7">'6'!$B$1:$J$311</definedName>
  </definedNames>
  <calcPr calcId="125725" iterate="1"/>
</workbook>
</file>

<file path=xl/calcChain.xml><?xml version="1.0" encoding="utf-8"?>
<calcChain xmlns="http://schemas.openxmlformats.org/spreadsheetml/2006/main">
  <c r="F43" i="44"/>
  <c r="I290" i="41"/>
  <c r="H150" i="49"/>
  <c r="H201"/>
  <c r="H42" i="41" l="1"/>
  <c r="H41" s="1"/>
  <c r="H40" s="1"/>
  <c r="I39"/>
  <c r="I38" s="1"/>
  <c r="I37" s="1"/>
  <c r="H39"/>
  <c r="H38" s="1"/>
  <c r="H37" s="1"/>
  <c r="I41"/>
  <c r="I40" s="1"/>
  <c r="I46"/>
  <c r="I45" s="1"/>
  <c r="H46"/>
  <c r="H45" s="1"/>
  <c r="I190"/>
  <c r="I183"/>
  <c r="I159"/>
  <c r="I135"/>
  <c r="I150"/>
  <c r="I149" s="1"/>
  <c r="H150"/>
  <c r="H149" s="1"/>
  <c r="H52" i="50"/>
  <c r="I53" i="40"/>
  <c r="I54"/>
  <c r="I56"/>
  <c r="H40" i="50"/>
  <c r="H163" i="49"/>
  <c r="H164"/>
  <c r="I155" i="40"/>
  <c r="I173"/>
  <c r="H199" i="49"/>
  <c r="H198" s="1"/>
  <c r="H197" s="1"/>
  <c r="H193"/>
  <c r="H170"/>
  <c r="G217"/>
  <c r="G181"/>
  <c r="G196"/>
  <c r="G170"/>
  <c r="G163"/>
  <c r="G164"/>
  <c r="G122"/>
  <c r="G90"/>
  <c r="G85"/>
  <c r="G76"/>
  <c r="G42" i="44"/>
  <c r="F42"/>
  <c r="E43"/>
  <c r="H141" i="41"/>
  <c r="I36"/>
  <c r="H36"/>
  <c r="H56" i="49"/>
  <c r="G56"/>
  <c r="H17" i="41"/>
  <c r="H58" i="49"/>
  <c r="G58"/>
  <c r="E27" i="43" s="1"/>
  <c r="G35" i="49" l="1"/>
  <c r="I69" i="41"/>
  <c r="H84" i="49"/>
  <c r="G84"/>
  <c r="H70" i="41" s="1"/>
  <c r="H69" s="1"/>
  <c r="G96" i="49" l="1"/>
  <c r="G95"/>
  <c r="G257"/>
  <c r="G223"/>
  <c r="G158"/>
  <c r="G156"/>
  <c r="G36"/>
  <c r="E40" i="44"/>
  <c r="G22" i="49"/>
  <c r="J290" i="41"/>
  <c r="J288" s="1"/>
  <c r="I288"/>
  <c r="H288"/>
  <c r="H287" s="1"/>
  <c r="H286" s="1"/>
  <c r="J292"/>
  <c r="J291" s="1"/>
  <c r="J293"/>
  <c r="H294"/>
  <c r="I294"/>
  <c r="J294"/>
  <c r="H295"/>
  <c r="I295"/>
  <c r="J295"/>
  <c r="H296"/>
  <c r="I296"/>
  <c r="J296"/>
  <c r="H169"/>
  <c r="J289" l="1"/>
  <c r="J287"/>
  <c r="J286" s="1"/>
  <c r="J285" s="1"/>
  <c r="I287"/>
  <c r="I286" s="1"/>
  <c r="I289"/>
  <c r="H289"/>
  <c r="H293"/>
  <c r="H292" s="1"/>
  <c r="H291" s="1"/>
  <c r="I293"/>
  <c r="I292" s="1"/>
  <c r="I291" s="1"/>
  <c r="G212" i="49"/>
  <c r="H143" i="41"/>
  <c r="H214"/>
  <c r="B214"/>
  <c r="G259" i="49"/>
  <c r="H250" i="41" s="1"/>
  <c r="H249" s="1"/>
  <c r="H68"/>
  <c r="H159"/>
  <c r="G107" i="49"/>
  <c r="H92" i="41" s="1"/>
  <c r="E53" i="44"/>
  <c r="G117" i="49"/>
  <c r="I175" i="41"/>
  <c r="I177"/>
  <c r="H185" i="49"/>
  <c r="H184" s="1"/>
  <c r="H187"/>
  <c r="G17" i="48"/>
  <c r="G20"/>
  <c r="G18"/>
  <c r="G226" i="49"/>
  <c r="H216" i="41" s="1"/>
  <c r="H215" s="1"/>
  <c r="G150" i="49"/>
  <c r="H135" i="41" s="1"/>
  <c r="G135" i="49"/>
  <c r="G129"/>
  <c r="H233" i="41"/>
  <c r="H253"/>
  <c r="B254"/>
  <c r="H203"/>
  <c r="B204"/>
  <c r="H165"/>
  <c r="H164" s="1"/>
  <c r="B164"/>
  <c r="B165"/>
  <c r="G260" i="49"/>
  <c r="B57" i="43"/>
  <c r="B60"/>
  <c r="E61"/>
  <c r="B61"/>
  <c r="G213" i="49"/>
  <c r="B214"/>
  <c r="G195"/>
  <c r="G194" s="1"/>
  <c r="B83"/>
  <c r="B68" i="41"/>
  <c r="H49"/>
  <c r="G72" i="49" s="1"/>
  <c r="G15" i="48"/>
  <c r="G51" s="1"/>
  <c r="G37"/>
  <c r="G36" s="1"/>
  <c r="G30" s="1"/>
  <c r="F37"/>
  <c r="F36" s="1"/>
  <c r="F34"/>
  <c r="F32"/>
  <c r="F31" s="1"/>
  <c r="G28"/>
  <c r="G27" s="1"/>
  <c r="G16" s="1"/>
  <c r="G25"/>
  <c r="F25"/>
  <c r="G24"/>
  <c r="F24"/>
  <c r="F22"/>
  <c r="F20"/>
  <c r="F18"/>
  <c r="I194" i="41"/>
  <c r="I193" s="1"/>
  <c r="I187" s="1"/>
  <c r="H194"/>
  <c r="H193" s="1"/>
  <c r="H191"/>
  <c r="H189"/>
  <c r="I185"/>
  <c r="I184" s="1"/>
  <c r="I182"/>
  <c r="H182"/>
  <c r="I181"/>
  <c r="H181"/>
  <c r="H179"/>
  <c r="H177"/>
  <c r="H175"/>
  <c r="B173"/>
  <c r="B250"/>
  <c r="H167"/>
  <c r="H166" s="1"/>
  <c r="H94"/>
  <c r="G189" i="49"/>
  <c r="G185"/>
  <c r="G187"/>
  <c r="H195"/>
  <c r="H194" s="1"/>
  <c r="G184" l="1"/>
  <c r="H186" i="41"/>
  <c r="F29" i="48" s="1"/>
  <c r="F28" s="1"/>
  <c r="F27" s="1"/>
  <c r="F16" s="1"/>
  <c r="F15" s="1"/>
  <c r="I174" i="41"/>
  <c r="I173" s="1"/>
  <c r="I172" s="1"/>
  <c r="H188"/>
  <c r="H187" s="1"/>
  <c r="F17" i="48"/>
  <c r="H174" i="41"/>
  <c r="F30" i="48"/>
  <c r="B225" i="49"/>
  <c r="G178"/>
  <c r="H36"/>
  <c r="H51"/>
  <c r="G51"/>
  <c r="I48" i="40"/>
  <c r="I34"/>
  <c r="I100"/>
  <c r="H119" i="50"/>
  <c r="H118" s="1"/>
  <c r="H117" s="1"/>
  <c r="H116" s="1"/>
  <c r="H115" s="1"/>
  <c r="I49" i="40"/>
  <c r="B109"/>
  <c r="B100" i="41" s="1"/>
  <c r="B112" i="50" s="1"/>
  <c r="I192" i="40"/>
  <c r="H223" i="49"/>
  <c r="F32" i="52"/>
  <c r="F31" s="1"/>
  <c r="F30" s="1"/>
  <c r="F24" s="1"/>
  <c r="F15"/>
  <c r="F14" s="1"/>
  <c r="F13" s="1"/>
  <c r="F16"/>
  <c r="A13"/>
  <c r="A14"/>
  <c r="A18"/>
  <c r="A19"/>
  <c r="A21"/>
  <c r="A12"/>
  <c r="A35"/>
  <c r="F34"/>
  <c r="A34"/>
  <c r="F33"/>
  <c r="A33"/>
  <c r="A32"/>
  <c r="A31"/>
  <c r="A30"/>
  <c r="A29"/>
  <c r="A28"/>
  <c r="A27"/>
  <c r="F26"/>
  <c r="A26"/>
  <c r="A25"/>
  <c r="A24"/>
  <c r="A23"/>
  <c r="A22"/>
  <c r="A20"/>
  <c r="G45" i="48"/>
  <c r="G39"/>
  <c r="G40"/>
  <c r="G43"/>
  <c r="G41" s="1"/>
  <c r="G46"/>
  <c r="G49"/>
  <c r="G48"/>
  <c r="A50"/>
  <c r="A49"/>
  <c r="A48"/>
  <c r="A47"/>
  <c r="A46"/>
  <c r="A45"/>
  <c r="A44"/>
  <c r="A43"/>
  <c r="A42"/>
  <c r="A41"/>
  <c r="A40"/>
  <c r="A39"/>
  <c r="B224" i="50"/>
  <c r="H120"/>
  <c r="B110" i="41"/>
  <c r="B105"/>
  <c r="B104"/>
  <c r="I106"/>
  <c r="I105" s="1"/>
  <c r="I108"/>
  <c r="J108"/>
  <c r="H109"/>
  <c r="H108" s="1"/>
  <c r="I111"/>
  <c r="J111"/>
  <c r="I112"/>
  <c r="J112"/>
  <c r="I114"/>
  <c r="I113" s="1"/>
  <c r="J114"/>
  <c r="J113" s="1"/>
  <c r="B115"/>
  <c r="I115"/>
  <c r="B116"/>
  <c r="H185" l="1"/>
  <c r="H184" s="1"/>
  <c r="F23" i="52" s="1"/>
  <c r="F22" s="1"/>
  <c r="F21" s="1"/>
  <c r="F12" s="1"/>
  <c r="F36" s="1"/>
  <c r="F44" i="48"/>
  <c r="F43" s="1"/>
  <c r="H114" i="41"/>
  <c r="H113" s="1"/>
  <c r="H110" s="1"/>
  <c r="H50" i="49"/>
  <c r="F25" i="43"/>
  <c r="G50" i="49"/>
  <c r="E25" i="43"/>
  <c r="J107" i="41"/>
  <c r="J106" s="1"/>
  <c r="F25" i="52"/>
  <c r="I110" i="41"/>
  <c r="I104" s="1"/>
  <c r="J110"/>
  <c r="H118"/>
  <c r="H120"/>
  <c r="H119" s="1"/>
  <c r="B120"/>
  <c r="B119"/>
  <c r="B118"/>
  <c r="B117"/>
  <c r="H173" l="1"/>
  <c r="H172" s="1"/>
  <c r="B242"/>
  <c r="B243"/>
  <c r="I213"/>
  <c r="H213"/>
  <c r="I211"/>
  <c r="H211"/>
  <c r="H210" s="1"/>
  <c r="I207"/>
  <c r="H207"/>
  <c r="H206" s="1"/>
  <c r="H200"/>
  <c r="H248" l="1"/>
  <c r="I248" s="1"/>
  <c r="I252"/>
  <c r="I251" s="1"/>
  <c r="H252"/>
  <c r="H251" s="1"/>
  <c r="H258"/>
  <c r="H257" s="1"/>
  <c r="H256" s="1"/>
  <c r="H255" s="1"/>
  <c r="I269"/>
  <c r="I268" s="1"/>
  <c r="I267" s="1"/>
  <c r="I266" s="1"/>
  <c r="I265" s="1"/>
  <c r="H269"/>
  <c r="H268" s="1"/>
  <c r="H267" s="1"/>
  <c r="H266" s="1"/>
  <c r="H265" s="1"/>
  <c r="H303"/>
  <c r="H302" s="1"/>
  <c r="I308"/>
  <c r="I307" s="1"/>
  <c r="H308"/>
  <c r="H307" s="1"/>
  <c r="H306" s="1"/>
  <c r="H305" s="1"/>
  <c r="I73"/>
  <c r="I72" s="1"/>
  <c r="H73"/>
  <c r="H72" s="1"/>
  <c r="I75"/>
  <c r="H75"/>
  <c r="H77"/>
  <c r="H76" s="1"/>
  <c r="H80"/>
  <c r="H81"/>
  <c r="I53"/>
  <c r="H53"/>
  <c r="I27"/>
  <c r="H27"/>
  <c r="I18"/>
  <c r="I20"/>
  <c r="H20"/>
  <c r="I22"/>
  <c r="I21" s="1"/>
  <c r="H22"/>
  <c r="H21" s="1"/>
  <c r="I30"/>
  <c r="H30"/>
  <c r="I35"/>
  <c r="I33"/>
  <c r="H33"/>
  <c r="H279" i="50"/>
  <c r="H285"/>
  <c r="H223"/>
  <c r="H222" s="1"/>
  <c r="H257"/>
  <c r="H240"/>
  <c r="H85"/>
  <c r="H22"/>
  <c r="H23"/>
  <c r="H24"/>
  <c r="H21"/>
  <c r="E26" i="45"/>
  <c r="C30"/>
  <c r="C26"/>
  <c r="I48" i="41"/>
  <c r="H48"/>
  <c r="H47" s="1"/>
  <c r="H78" l="1"/>
  <c r="I306"/>
  <c r="I305"/>
  <c r="H247"/>
  <c r="H246" s="1"/>
  <c r="I211" i="40"/>
  <c r="I172"/>
  <c r="F82" i="43"/>
  <c r="E80"/>
  <c r="E82"/>
  <c r="F72"/>
  <c r="E72"/>
  <c r="F22"/>
  <c r="F23"/>
  <c r="E22"/>
  <c r="E23"/>
  <c r="E32"/>
  <c r="E33"/>
  <c r="G18" i="40"/>
  <c r="G17" s="1"/>
  <c r="G16" s="1"/>
  <c r="H18"/>
  <c r="H17" s="1"/>
  <c r="H16" s="1"/>
  <c r="G23"/>
  <c r="H23"/>
  <c r="G27"/>
  <c r="H27"/>
  <c r="G28"/>
  <c r="H32"/>
  <c r="H31" s="1"/>
  <c r="G32"/>
  <c r="G31" s="1"/>
  <c r="G38"/>
  <c r="H38"/>
  <c r="H37" s="1"/>
  <c r="G42"/>
  <c r="G41" s="1"/>
  <c r="H42"/>
  <c r="H41" s="1"/>
  <c r="G45"/>
  <c r="G44" s="1"/>
  <c r="H45"/>
  <c r="H44" s="1"/>
  <c r="G47"/>
  <c r="H47"/>
  <c r="G51"/>
  <c r="G50" s="1"/>
  <c r="H51"/>
  <c r="H50" s="1"/>
  <c r="G54"/>
  <c r="G53" s="1"/>
  <c r="H54"/>
  <c r="H53" s="1"/>
  <c r="G57"/>
  <c r="G56" s="1"/>
  <c r="H57"/>
  <c r="H56" s="1"/>
  <c r="G61"/>
  <c r="G60" s="1"/>
  <c r="H61"/>
  <c r="H60" s="1"/>
  <c r="G64"/>
  <c r="G63" s="1"/>
  <c r="H64"/>
  <c r="H63" s="1"/>
  <c r="G68"/>
  <c r="G67" s="1"/>
  <c r="G66" s="1"/>
  <c r="H68"/>
  <c r="H67" s="1"/>
  <c r="G72"/>
  <c r="G71" s="1"/>
  <c r="G70" s="1"/>
  <c r="H72"/>
  <c r="H71" s="1"/>
  <c r="H70" s="1"/>
  <c r="G76"/>
  <c r="G75" s="1"/>
  <c r="H76"/>
  <c r="H75" s="1"/>
  <c r="G79"/>
  <c r="H79"/>
  <c r="G83"/>
  <c r="H83"/>
  <c r="G85"/>
  <c r="H85"/>
  <c r="G87"/>
  <c r="H87"/>
  <c r="G91"/>
  <c r="H91"/>
  <c r="H94"/>
  <c r="G96"/>
  <c r="G95" s="1"/>
  <c r="G94" s="1"/>
  <c r="G100"/>
  <c r="H100"/>
  <c r="G102"/>
  <c r="H102"/>
  <c r="G104"/>
  <c r="H104"/>
  <c r="G110"/>
  <c r="G109" s="1"/>
  <c r="G107" s="1"/>
  <c r="H110"/>
  <c r="H109" s="1"/>
  <c r="H107" s="1"/>
  <c r="H115"/>
  <c r="G115"/>
  <c r="G117"/>
  <c r="H117"/>
  <c r="G119"/>
  <c r="H119"/>
  <c r="G122"/>
  <c r="H122"/>
  <c r="G126"/>
  <c r="H126"/>
  <c r="G128"/>
  <c r="H128"/>
  <c r="G130"/>
  <c r="H130"/>
  <c r="G132"/>
  <c r="G137"/>
  <c r="H137"/>
  <c r="G140"/>
  <c r="G139" s="1"/>
  <c r="H140"/>
  <c r="H139" s="1"/>
  <c r="G141"/>
  <c r="H141"/>
  <c r="G143"/>
  <c r="H143"/>
  <c r="G145"/>
  <c r="H145"/>
  <c r="G147"/>
  <c r="H147"/>
  <c r="H152"/>
  <c r="G154"/>
  <c r="H154"/>
  <c r="G156"/>
  <c r="H156"/>
  <c r="G158"/>
  <c r="H158"/>
  <c r="G161"/>
  <c r="H161"/>
  <c r="G163"/>
  <c r="G166"/>
  <c r="H166"/>
  <c r="G171"/>
  <c r="H171"/>
  <c r="G172"/>
  <c r="H172"/>
  <c r="G175"/>
  <c r="G174" s="1"/>
  <c r="G170" s="1"/>
  <c r="G168" s="1"/>
  <c r="H175"/>
  <c r="H174" s="1"/>
  <c r="H170" s="1"/>
  <c r="H168" s="1"/>
  <c r="G180"/>
  <c r="G182"/>
  <c r="H182"/>
  <c r="H179" s="1"/>
  <c r="H178" s="1"/>
  <c r="G185"/>
  <c r="H185"/>
  <c r="G189"/>
  <c r="H189"/>
  <c r="G191"/>
  <c r="G194"/>
  <c r="H194"/>
  <c r="H193" s="1"/>
  <c r="H191" s="1"/>
  <c r="G197"/>
  <c r="H197"/>
  <c r="G199"/>
  <c r="H199"/>
  <c r="G202"/>
  <c r="H203"/>
  <c r="H202" s="1"/>
  <c r="G206"/>
  <c r="G205" s="1"/>
  <c r="G208"/>
  <c r="H208"/>
  <c r="H207" s="1"/>
  <c r="H206" s="1"/>
  <c r="H205" s="1"/>
  <c r="G213"/>
  <c r="G212" s="1"/>
  <c r="H213"/>
  <c r="H212" s="1"/>
  <c r="G216"/>
  <c r="G215" s="1"/>
  <c r="H216"/>
  <c r="H215" s="1"/>
  <c r="G217"/>
  <c r="H217"/>
  <c r="G222"/>
  <c r="H222"/>
  <c r="G224"/>
  <c r="H224"/>
  <c r="G226"/>
  <c r="H226"/>
  <c r="G228"/>
  <c r="H228"/>
  <c r="G232"/>
  <c r="G231" s="1"/>
  <c r="H232"/>
  <c r="H231" s="1"/>
  <c r="H230" s="1"/>
  <c r="G236"/>
  <c r="H236"/>
  <c r="G238"/>
  <c r="H238"/>
  <c r="G243"/>
  <c r="G242" s="1"/>
  <c r="H243"/>
  <c r="H242" s="1"/>
  <c r="H241" s="1"/>
  <c r="G248"/>
  <c r="G247" s="1"/>
  <c r="G249"/>
  <c r="H248"/>
  <c r="H247" s="1"/>
  <c r="G252"/>
  <c r="H252"/>
  <c r="H251" s="1"/>
  <c r="H254"/>
  <c r="G257"/>
  <c r="G256" s="1"/>
  <c r="H257"/>
  <c r="G262"/>
  <c r="G261" s="1"/>
  <c r="H262"/>
  <c r="H260" s="1"/>
  <c r="F63" i="43"/>
  <c r="F62" s="1"/>
  <c r="E63"/>
  <c r="E62" s="1"/>
  <c r="F45"/>
  <c r="E45"/>
  <c r="F85"/>
  <c r="G47"/>
  <c r="H71" i="49"/>
  <c r="G71"/>
  <c r="G70" s="1"/>
  <c r="E34" i="43" s="1"/>
  <c r="H132" i="49"/>
  <c r="G132"/>
  <c r="H134"/>
  <c r="G134"/>
  <c r="G201"/>
  <c r="G199"/>
  <c r="H284" i="50"/>
  <c r="H278"/>
  <c r="H276" s="1"/>
  <c r="H275" s="1"/>
  <c r="H274"/>
  <c r="H273" s="1"/>
  <c r="H272"/>
  <c r="H271"/>
  <c r="H270"/>
  <c r="H264"/>
  <c r="B263"/>
  <c r="H261"/>
  <c r="H259"/>
  <c r="H258" s="1"/>
  <c r="H256"/>
  <c r="H251"/>
  <c r="H246"/>
  <c r="H245" s="1"/>
  <c r="H244"/>
  <c r="H243" s="1"/>
  <c r="H235"/>
  <c r="H233"/>
  <c r="H234" s="1"/>
  <c r="H230"/>
  <c r="H229"/>
  <c r="H228" s="1"/>
  <c r="H221"/>
  <c r="H214"/>
  <c r="H211" s="1"/>
  <c r="H212"/>
  <c r="H209"/>
  <c r="H208" s="1"/>
  <c r="H207" s="1"/>
  <c r="H202"/>
  <c r="H201" s="1"/>
  <c r="H200"/>
  <c r="H199" s="1"/>
  <c r="H197"/>
  <c r="H195"/>
  <c r="H194"/>
  <c r="H193" s="1"/>
  <c r="H192"/>
  <c r="H191" s="1"/>
  <c r="H189" s="1"/>
  <c r="H188"/>
  <c r="H187" s="1"/>
  <c r="H184"/>
  <c r="H181" s="1"/>
  <c r="H180" s="1"/>
  <c r="H177"/>
  <c r="H176" s="1"/>
  <c r="H175"/>
  <c r="H173" s="1"/>
  <c r="H169"/>
  <c r="H168" s="1"/>
  <c r="H166"/>
  <c r="H165"/>
  <c r="H164" s="1"/>
  <c r="H163"/>
  <c r="H162"/>
  <c r="H159"/>
  <c r="H156"/>
  <c r="H154"/>
  <c r="H153" s="1"/>
  <c r="H146"/>
  <c r="H145"/>
  <c r="H144" s="1"/>
  <c r="H143"/>
  <c r="H142" s="1"/>
  <c r="H141"/>
  <c r="H140" s="1"/>
  <c r="H131"/>
  <c r="H130"/>
  <c r="H129" s="1"/>
  <c r="H128"/>
  <c r="H127" s="1"/>
  <c r="H125"/>
  <c r="B125"/>
  <c r="H114"/>
  <c r="H113" s="1"/>
  <c r="H112" s="1"/>
  <c r="H110" s="1"/>
  <c r="H107"/>
  <c r="H105" s="1"/>
  <c r="H106" s="1"/>
  <c r="H103"/>
  <c r="H102"/>
  <c r="H97"/>
  <c r="H96" s="1"/>
  <c r="H95" s="1"/>
  <c r="H93"/>
  <c r="H92" s="1"/>
  <c r="H91"/>
  <c r="H90"/>
  <c r="H87"/>
  <c r="H86" s="1"/>
  <c r="H84"/>
  <c r="H80"/>
  <c r="H79" s="1"/>
  <c r="H78" s="1"/>
  <c r="H74"/>
  <c r="H73" s="1"/>
  <c r="H72" s="1"/>
  <c r="H70"/>
  <c r="H69" s="1"/>
  <c r="H68" s="1"/>
  <c r="H67" s="1"/>
  <c r="H65"/>
  <c r="H64" s="1"/>
  <c r="H63"/>
  <c r="H62" s="1"/>
  <c r="H61" s="1"/>
  <c r="H60" s="1"/>
  <c r="H54"/>
  <c r="H53" s="1"/>
  <c r="H51"/>
  <c r="H50" s="1"/>
  <c r="H48"/>
  <c r="H47" s="1"/>
  <c r="H46" s="1"/>
  <c r="H44"/>
  <c r="H43" s="1"/>
  <c r="H42" s="1"/>
  <c r="H41" s="1"/>
  <c r="H39"/>
  <c r="H38" s="1"/>
  <c r="H37"/>
  <c r="H36" s="1"/>
  <c r="H35" s="1"/>
  <c r="H33"/>
  <c r="H32" s="1"/>
  <c r="H31"/>
  <c r="H30" s="1"/>
  <c r="H29" s="1"/>
  <c r="H27"/>
  <c r="H17"/>
  <c r="H15" s="1"/>
  <c r="I289" i="49"/>
  <c r="I288" s="1"/>
  <c r="H289"/>
  <c r="H288" s="1"/>
  <c r="G289"/>
  <c r="G287" s="1"/>
  <c r="G286" s="1"/>
  <c r="I284"/>
  <c r="H284"/>
  <c r="G284"/>
  <c r="G283" s="1"/>
  <c r="G281" s="1"/>
  <c r="I281"/>
  <c r="H281"/>
  <c r="I279"/>
  <c r="I278" s="1"/>
  <c r="H279"/>
  <c r="H278" s="1"/>
  <c r="G279"/>
  <c r="H277"/>
  <c r="H275" s="1"/>
  <c r="H274" s="1"/>
  <c r="G276"/>
  <c r="H275" i="41" s="1"/>
  <c r="H274" s="1"/>
  <c r="H273" s="1"/>
  <c r="H272" s="1"/>
  <c r="H271" s="1"/>
  <c r="H270" s="1"/>
  <c r="G275" i="49"/>
  <c r="G274" s="1"/>
  <c r="I270"/>
  <c r="I269" s="1"/>
  <c r="I268" s="1"/>
  <c r="I267" s="1"/>
  <c r="H270"/>
  <c r="H269" s="1"/>
  <c r="H268" s="1"/>
  <c r="H267" s="1"/>
  <c r="F75" i="43" s="1"/>
  <c r="G270" i="49"/>
  <c r="G269" s="1"/>
  <c r="G268" s="1"/>
  <c r="G267" s="1"/>
  <c r="E75" i="43" s="1"/>
  <c r="H266" i="49"/>
  <c r="I264"/>
  <c r="I263" s="1"/>
  <c r="I262" s="1"/>
  <c r="H264"/>
  <c r="H263" s="1"/>
  <c r="H262" s="1"/>
  <c r="G264"/>
  <c r="G262" s="1"/>
  <c r="I258"/>
  <c r="H258"/>
  <c r="G258"/>
  <c r="B257"/>
  <c r="B259" s="1"/>
  <c r="B261" s="1"/>
  <c r="I256"/>
  <c r="H256"/>
  <c r="G256"/>
  <c r="I255"/>
  <c r="H255"/>
  <c r="G255"/>
  <c r="I253"/>
  <c r="H253"/>
  <c r="G253"/>
  <c r="I248"/>
  <c r="H248"/>
  <c r="G248"/>
  <c r="I247"/>
  <c r="I246" s="1"/>
  <c r="I242" s="1"/>
  <c r="I241" s="1"/>
  <c r="H247"/>
  <c r="H246" s="1"/>
  <c r="H241" s="1"/>
  <c r="G247"/>
  <c r="G246" s="1"/>
  <c r="B245"/>
  <c r="I244"/>
  <c r="I243" s="1"/>
  <c r="H244"/>
  <c r="G244"/>
  <c r="I239"/>
  <c r="I238" s="1"/>
  <c r="I237" s="1"/>
  <c r="I236" s="1"/>
  <c r="H239"/>
  <c r="H238" s="1"/>
  <c r="H237" s="1"/>
  <c r="H236" s="1"/>
  <c r="G239"/>
  <c r="G237"/>
  <c r="G236" s="1"/>
  <c r="I234"/>
  <c r="I233" s="1"/>
  <c r="I232" s="1"/>
  <c r="H234"/>
  <c r="H233" s="1"/>
  <c r="H232" s="1"/>
  <c r="G233"/>
  <c r="I230"/>
  <c r="H230"/>
  <c r="G230"/>
  <c r="I228"/>
  <c r="H228"/>
  <c r="G228"/>
  <c r="I225"/>
  <c r="I224" s="1"/>
  <c r="I222" s="1"/>
  <c r="H225"/>
  <c r="H224" s="1"/>
  <c r="G225"/>
  <c r="B258"/>
  <c r="B284" s="1"/>
  <c r="G222"/>
  <c r="H212" i="41" s="1"/>
  <c r="I220" i="49"/>
  <c r="H220"/>
  <c r="G220"/>
  <c r="I216"/>
  <c r="H216"/>
  <c r="G216"/>
  <c r="I211"/>
  <c r="H211"/>
  <c r="G211"/>
  <c r="G209"/>
  <c r="E57" i="43" s="1"/>
  <c r="I208" i="49"/>
  <c r="I207" s="1"/>
  <c r="H208"/>
  <c r="H207" s="1"/>
  <c r="I204"/>
  <c r="I203" s="1"/>
  <c r="H204"/>
  <c r="H203" s="1"/>
  <c r="G204"/>
  <c r="G203" s="1"/>
  <c r="H192"/>
  <c r="G192"/>
  <c r="I191"/>
  <c r="H191"/>
  <c r="H183" s="1"/>
  <c r="G191"/>
  <c r="G183" s="1"/>
  <c r="I180"/>
  <c r="H180"/>
  <c r="G180"/>
  <c r="I176"/>
  <c r="H176"/>
  <c r="G176"/>
  <c r="I173"/>
  <c r="H173"/>
  <c r="G173"/>
  <c r="I171"/>
  <c r="H171"/>
  <c r="G171"/>
  <c r="I170"/>
  <c r="I169" s="1"/>
  <c r="H169"/>
  <c r="G169"/>
  <c r="G166" s="1"/>
  <c r="I167"/>
  <c r="H167"/>
  <c r="I159"/>
  <c r="H159"/>
  <c r="G159"/>
  <c r="I157"/>
  <c r="H157"/>
  <c r="G157"/>
  <c r="I155"/>
  <c r="H155"/>
  <c r="G155"/>
  <c r="I153"/>
  <c r="H153"/>
  <c r="G153"/>
  <c r="I152"/>
  <c r="I151" s="1"/>
  <c r="H152"/>
  <c r="H151" s="1"/>
  <c r="G152"/>
  <c r="G151" s="1"/>
  <c r="I150"/>
  <c r="I149" s="1"/>
  <c r="H149"/>
  <c r="G149"/>
  <c r="I144"/>
  <c r="G144"/>
  <c r="I142"/>
  <c r="H142"/>
  <c r="G142"/>
  <c r="I140"/>
  <c r="H140"/>
  <c r="G140"/>
  <c r="I138"/>
  <c r="H138"/>
  <c r="G138"/>
  <c r="L137"/>
  <c r="M137" s="1"/>
  <c r="I128"/>
  <c r="H128"/>
  <c r="G128"/>
  <c r="I125"/>
  <c r="H125"/>
  <c r="G125"/>
  <c r="I123"/>
  <c r="H123"/>
  <c r="G121"/>
  <c r="I121"/>
  <c r="H121"/>
  <c r="I116"/>
  <c r="I115" s="1"/>
  <c r="I113" s="1"/>
  <c r="H116"/>
  <c r="H115" s="1"/>
  <c r="G116"/>
  <c r="G115" s="1"/>
  <c r="H102" i="41" s="1"/>
  <c r="F50" i="48" s="1"/>
  <c r="F49" s="1"/>
  <c r="F48" s="1"/>
  <c r="I110" i="49"/>
  <c r="H110"/>
  <c r="H105" s="1"/>
  <c r="G110"/>
  <c r="I108"/>
  <c r="H108"/>
  <c r="G108"/>
  <c r="H106"/>
  <c r="G106"/>
  <c r="I105"/>
  <c r="I106" s="1"/>
  <c r="G102"/>
  <c r="G101" s="1"/>
  <c r="G100" s="1"/>
  <c r="I100"/>
  <c r="H100"/>
  <c r="I97"/>
  <c r="H97"/>
  <c r="G97"/>
  <c r="I93"/>
  <c r="H93"/>
  <c r="G93"/>
  <c r="I91"/>
  <c r="H91"/>
  <c r="G91"/>
  <c r="I89"/>
  <c r="H89"/>
  <c r="G89"/>
  <c r="I88"/>
  <c r="I87" s="1"/>
  <c r="H87"/>
  <c r="G87"/>
  <c r="I82"/>
  <c r="H82"/>
  <c r="I79"/>
  <c r="I78" s="1"/>
  <c r="H79"/>
  <c r="H78" s="1"/>
  <c r="G79"/>
  <c r="G78" s="1"/>
  <c r="I75"/>
  <c r="I74" s="1"/>
  <c r="I73" s="1"/>
  <c r="H75"/>
  <c r="H74" s="1"/>
  <c r="H73" s="1"/>
  <c r="G75"/>
  <c r="G74" s="1"/>
  <c r="G73" s="1"/>
  <c r="E35" i="43" s="1"/>
  <c r="I71" i="49"/>
  <c r="H69"/>
  <c r="G68"/>
  <c r="G67" s="1"/>
  <c r="H66"/>
  <c r="F32" i="43" s="1"/>
  <c r="G65" i="49"/>
  <c r="G64" s="1"/>
  <c r="I61"/>
  <c r="I60" s="1"/>
  <c r="H61"/>
  <c r="H60" s="1"/>
  <c r="G61"/>
  <c r="G60" s="1"/>
  <c r="I56"/>
  <c r="I55" s="1"/>
  <c r="H55"/>
  <c r="F24" i="43" s="1"/>
  <c r="G55" i="49"/>
  <c r="I53"/>
  <c r="I52" s="1"/>
  <c r="H53"/>
  <c r="H52" s="1"/>
  <c r="G53"/>
  <c r="G52" s="1"/>
  <c r="I49"/>
  <c r="H49"/>
  <c r="G49"/>
  <c r="I47"/>
  <c r="I46" s="1"/>
  <c r="H47"/>
  <c r="H46" s="1"/>
  <c r="G47"/>
  <c r="G46" s="1"/>
  <c r="I44"/>
  <c r="I43" s="1"/>
  <c r="H44"/>
  <c r="H43" s="1"/>
  <c r="G44"/>
  <c r="G43" s="1"/>
  <c r="I40"/>
  <c r="I39" s="1"/>
  <c r="H40"/>
  <c r="H39" s="1"/>
  <c r="G40"/>
  <c r="G39" s="1"/>
  <c r="I34"/>
  <c r="I33" s="1"/>
  <c r="H34"/>
  <c r="H33" s="1"/>
  <c r="G30"/>
  <c r="I29"/>
  <c r="H29"/>
  <c r="G29"/>
  <c r="I25"/>
  <c r="H25"/>
  <c r="G25"/>
  <c r="I20"/>
  <c r="I21" s="1"/>
  <c r="H20"/>
  <c r="H21" s="1"/>
  <c r="G20"/>
  <c r="G21" s="1"/>
  <c r="B214" i="40"/>
  <c r="J248" i="41"/>
  <c r="B227" i="40"/>
  <c r="I51"/>
  <c r="H59" i="50"/>
  <c r="H58" s="1"/>
  <c r="H57" s="1"/>
  <c r="H56" s="1"/>
  <c r="E24" i="43" l="1"/>
  <c r="G42" i="49"/>
  <c r="G252"/>
  <c r="G251" s="1"/>
  <c r="G250" s="1"/>
  <c r="G215"/>
  <c r="H252"/>
  <c r="H251" s="1"/>
  <c r="H202" i="41"/>
  <c r="E60" i="43"/>
  <c r="E55" s="1"/>
  <c r="H182" i="49"/>
  <c r="G120"/>
  <c r="H107" i="41"/>
  <c r="H106" s="1"/>
  <c r="H245"/>
  <c r="H244" s="1"/>
  <c r="I137" i="49"/>
  <c r="I136" s="1"/>
  <c r="H137"/>
  <c r="H136" s="1"/>
  <c r="F48" i="43" s="1"/>
  <c r="F80"/>
  <c r="H287" i="49"/>
  <c r="H286" s="1"/>
  <c r="G24"/>
  <c r="G23" s="1"/>
  <c r="E15" i="43" s="1"/>
  <c r="G105" i="49"/>
  <c r="G104" s="1"/>
  <c r="G99" s="1"/>
  <c r="E42" i="43" s="1"/>
  <c r="I24" i="49"/>
  <c r="I23" s="1"/>
  <c r="I182"/>
  <c r="H24"/>
  <c r="H23" s="1"/>
  <c r="F15" i="43" s="1"/>
  <c r="H246" i="40"/>
  <c r="H245" s="1"/>
  <c r="H19"/>
  <c r="H235"/>
  <c r="H234" s="1"/>
  <c r="H221"/>
  <c r="H220" s="1"/>
  <c r="G235"/>
  <c r="G234" s="1"/>
  <c r="G125"/>
  <c r="G124" s="1"/>
  <c r="H114"/>
  <c r="H112" s="1"/>
  <c r="G22"/>
  <c r="G21" s="1"/>
  <c r="G19"/>
  <c r="G113" i="49"/>
  <c r="G114"/>
  <c r="G243"/>
  <c r="G242" s="1"/>
  <c r="G241" s="1"/>
  <c r="H243" i="41"/>
  <c r="H113" i="49"/>
  <c r="H114"/>
  <c r="C28" i="45"/>
  <c r="F42" i="48"/>
  <c r="F41" s="1"/>
  <c r="F40" s="1"/>
  <c r="G124" i="49"/>
  <c r="G123" s="1"/>
  <c r="I166"/>
  <c r="I161" s="1"/>
  <c r="G263"/>
  <c r="H243"/>
  <c r="I243" i="41"/>
  <c r="I242" s="1"/>
  <c r="I241" s="1"/>
  <c r="I236" s="1"/>
  <c r="I235" s="1"/>
  <c r="G131" i="49"/>
  <c r="G130" s="1"/>
  <c r="E47" i="43" s="1"/>
  <c r="H117" i="41"/>
  <c r="H116" s="1"/>
  <c r="H115" s="1"/>
  <c r="G198" i="49"/>
  <c r="H166"/>
  <c r="I266"/>
  <c r="H131"/>
  <c r="H130" s="1"/>
  <c r="F47" i="43" s="1"/>
  <c r="H261" i="40"/>
  <c r="H65" i="49"/>
  <c r="H64" s="1"/>
  <c r="H120"/>
  <c r="D26" i="45"/>
  <c r="G211" i="40"/>
  <c r="G210" s="1"/>
  <c r="G34" i="49"/>
  <c r="G33" s="1"/>
  <c r="H18" i="41"/>
  <c r="H68" i="49"/>
  <c r="H67" s="1"/>
  <c r="I303" i="41"/>
  <c r="F33" i="43"/>
  <c r="H277" i="50"/>
  <c r="H172"/>
  <c r="H170" s="1"/>
  <c r="H101"/>
  <c r="H100" s="1"/>
  <c r="H99" s="1"/>
  <c r="H94" s="1"/>
  <c r="H232"/>
  <c r="H78" i="40"/>
  <c r="H74" s="1"/>
  <c r="G221"/>
  <c r="G184"/>
  <c r="G179"/>
  <c r="G178" s="1"/>
  <c r="H151"/>
  <c r="H149" s="1"/>
  <c r="G151"/>
  <c r="G149" s="1"/>
  <c r="H136"/>
  <c r="H135" s="1"/>
  <c r="H125"/>
  <c r="H124" s="1"/>
  <c r="G99"/>
  <c r="G98" s="1"/>
  <c r="G93" s="1"/>
  <c r="G114"/>
  <c r="G112" s="1"/>
  <c r="G106" s="1"/>
  <c r="G59"/>
  <c r="H22"/>
  <c r="H249"/>
  <c r="H211"/>
  <c r="H21"/>
  <c r="H259"/>
  <c r="G246"/>
  <c r="G78"/>
  <c r="H184"/>
  <c r="G241"/>
  <c r="H240"/>
  <c r="H40"/>
  <c r="H30" s="1"/>
  <c r="H59"/>
  <c r="G136"/>
  <c r="G135" s="1"/>
  <c r="G40"/>
  <c r="H99"/>
  <c r="H98" s="1"/>
  <c r="H93" s="1"/>
  <c r="G260"/>
  <c r="G230"/>
  <c r="H150" i="50"/>
  <c r="G254" i="40"/>
  <c r="H201"/>
  <c r="G37"/>
  <c r="I61"/>
  <c r="H20" i="50"/>
  <c r="H19" s="1"/>
  <c r="H28"/>
  <c r="H122"/>
  <c r="H124"/>
  <c r="H174"/>
  <c r="H242"/>
  <c r="H241" s="1"/>
  <c r="H88"/>
  <c r="H213"/>
  <c r="H222" i="49"/>
  <c r="H215" s="1"/>
  <c r="H206" s="1"/>
  <c r="F53" i="43" s="1"/>
  <c r="G148" i="49"/>
  <c r="G147" s="1"/>
  <c r="E50" i="43" s="1"/>
  <c r="G266" i="49"/>
  <c r="I287"/>
  <c r="I286" s="1"/>
  <c r="I277"/>
  <c r="I276" s="1"/>
  <c r="G63"/>
  <c r="G19"/>
  <c r="G18" s="1"/>
  <c r="E14" i="43" s="1"/>
  <c r="H273" i="49"/>
  <c r="H272" s="1"/>
  <c r="F77" i="43" s="1"/>
  <c r="H81" i="49"/>
  <c r="I252"/>
  <c r="I251" s="1"/>
  <c r="H104"/>
  <c r="H99" s="1"/>
  <c r="F42" i="43" s="1"/>
  <c r="I81" i="49"/>
  <c r="I77" s="1"/>
  <c r="I120"/>
  <c r="I118" s="1"/>
  <c r="I148"/>
  <c r="I147" s="1"/>
  <c r="H42"/>
  <c r="H32" s="1"/>
  <c r="F16" i="43" s="1"/>
  <c r="G208" i="49"/>
  <c r="G207" s="1"/>
  <c r="I19"/>
  <c r="I18" s="1"/>
  <c r="G137"/>
  <c r="G136" s="1"/>
  <c r="E48" i="43" s="1"/>
  <c r="I215" i="49"/>
  <c r="I206" s="1"/>
  <c r="H14" i="50"/>
  <c r="H13" s="1"/>
  <c r="H16"/>
  <c r="H239"/>
  <c r="H238" s="1"/>
  <c r="H237" s="1"/>
  <c r="H255"/>
  <c r="H254" s="1"/>
  <c r="G278" i="49"/>
  <c r="I104"/>
  <c r="I99" s="1"/>
  <c r="I42"/>
  <c r="I32" s="1"/>
  <c r="H148"/>
  <c r="H147" s="1"/>
  <c r="F50" i="43" s="1"/>
  <c r="G273" i="49"/>
  <c r="G272" s="1"/>
  <c r="E77" i="43" s="1"/>
  <c r="H19" i="49"/>
  <c r="H18" s="1"/>
  <c r="F14" i="43" s="1"/>
  <c r="I66" i="49"/>
  <c r="I65" s="1"/>
  <c r="I64" s="1"/>
  <c r="I69"/>
  <c r="I68" s="1"/>
  <c r="I67" s="1"/>
  <c r="H276"/>
  <c r="I275" i="41" s="1"/>
  <c r="G288" i="49"/>
  <c r="F41" i="44"/>
  <c r="F39"/>
  <c r="G39"/>
  <c r="H105" i="41" l="1"/>
  <c r="H104" s="1"/>
  <c r="H103" s="1"/>
  <c r="F47" i="48"/>
  <c r="F46" s="1"/>
  <c r="F45" s="1"/>
  <c r="F39" s="1"/>
  <c r="F51" s="1"/>
  <c r="G197" i="49"/>
  <c r="G182" s="1"/>
  <c r="G161" s="1"/>
  <c r="I112"/>
  <c r="H250"/>
  <c r="F68" i="43" s="1"/>
  <c r="H63" i="49"/>
  <c r="I250"/>
  <c r="H106" i="40"/>
  <c r="G177"/>
  <c r="G134" s="1"/>
  <c r="H118" i="49"/>
  <c r="F46" i="43" s="1"/>
  <c r="H119" i="49"/>
  <c r="I275"/>
  <c r="I274" s="1"/>
  <c r="I273" s="1"/>
  <c r="I272" s="1"/>
  <c r="G119"/>
  <c r="G118" s="1"/>
  <c r="E46" i="43" s="1"/>
  <c r="E44" s="1"/>
  <c r="H123" i="50"/>
  <c r="H109"/>
  <c r="G32" i="49"/>
  <c r="H77"/>
  <c r="F36" i="43"/>
  <c r="G220" i="40"/>
  <c r="G30"/>
  <c r="H15"/>
  <c r="H219"/>
  <c r="G219"/>
  <c r="H210"/>
  <c r="G74"/>
  <c r="G259"/>
  <c r="H177"/>
  <c r="G240"/>
  <c r="G245"/>
  <c r="G251"/>
  <c r="H161" i="49"/>
  <c r="E68" i="43"/>
  <c r="G206" i="49"/>
  <c r="E53" i="43" s="1"/>
  <c r="I63" i="49"/>
  <c r="I17" s="1"/>
  <c r="I146"/>
  <c r="H83" i="50"/>
  <c r="B123" i="41"/>
  <c r="H17" i="49" l="1"/>
  <c r="I292"/>
  <c r="H112"/>
  <c r="G112"/>
  <c r="H146"/>
  <c r="F52" i="43"/>
  <c r="G146" i="49"/>
  <c r="E52" i="43"/>
  <c r="E49" s="1"/>
  <c r="E16"/>
  <c r="G15" i="40"/>
  <c r="G265" s="1"/>
  <c r="H134"/>
  <c r="H265" s="1"/>
  <c r="I74" i="41"/>
  <c r="J75"/>
  <c r="J74" s="1"/>
  <c r="H74"/>
  <c r="H66" s="1"/>
  <c r="B194" i="40"/>
  <c r="B228" s="1"/>
  <c r="B235" i="50" s="1"/>
  <c r="H292" i="49" l="1"/>
  <c r="E20" i="42" s="1"/>
  <c r="B257" i="40"/>
  <c r="B264" i="50" s="1"/>
  <c r="A15" i="48"/>
  <c r="D15"/>
  <c r="J183" i="41"/>
  <c r="J182" s="1"/>
  <c r="I175" i="40"/>
  <c r="I174" s="1"/>
  <c r="H158" i="50"/>
  <c r="H157" s="1"/>
  <c r="J302" i="41" l="1"/>
  <c r="I302"/>
  <c r="H199"/>
  <c r="H232"/>
  <c r="H231" s="1"/>
  <c r="H242"/>
  <c r="H241" s="1"/>
  <c r="H236" s="1"/>
  <c r="H235" s="1"/>
  <c r="B282"/>
  <c r="B281"/>
  <c r="I213" i="40"/>
  <c r="I212" s="1"/>
  <c r="I85"/>
  <c r="E46" i="44" l="1"/>
  <c r="E50"/>
  <c r="A30" i="45" l="1"/>
  <c r="J251" i="41"/>
  <c r="J252" s="1"/>
  <c r="H137" i="50"/>
  <c r="H136" s="1"/>
  <c r="H209" i="41"/>
  <c r="J275"/>
  <c r="E52" i="44" l="1"/>
  <c r="J219" i="41" l="1"/>
  <c r="I216"/>
  <c r="J216"/>
  <c r="I166"/>
  <c r="J166"/>
  <c r="J181"/>
  <c r="G33" i="43"/>
  <c r="G23"/>
  <c r="J179" i="41" l="1"/>
  <c r="J172" s="1"/>
  <c r="J180"/>
  <c r="H29"/>
  <c r="H28" s="1"/>
  <c r="I29"/>
  <c r="I28" s="1"/>
  <c r="J29"/>
  <c r="J28" s="1"/>
  <c r="J93"/>
  <c r="I93"/>
  <c r="H93"/>
  <c r="J123"/>
  <c r="I123"/>
  <c r="H123"/>
  <c r="I128"/>
  <c r="J128"/>
  <c r="J126"/>
  <c r="J23"/>
  <c r="I122" i="40"/>
  <c r="I38" l="1"/>
  <c r="I140"/>
  <c r="H139" i="50" s="1"/>
  <c r="H138" s="1"/>
  <c r="H135" s="1"/>
  <c r="H134" s="1"/>
  <c r="I126" i="40"/>
  <c r="J22" i="41" l="1"/>
  <c r="H26" i="50"/>
  <c r="I37" i="40"/>
  <c r="I79"/>
  <c r="J21" i="41" l="1"/>
  <c r="H25" i="50"/>
  <c r="H18" s="1"/>
  <c r="I171" i="40"/>
  <c r="I170" s="1"/>
  <c r="I168" s="1"/>
  <c r="I152"/>
  <c r="I102"/>
  <c r="I194"/>
  <c r="I232"/>
  <c r="I45"/>
  <c r="I44" s="1"/>
  <c r="D28" i="45"/>
  <c r="G41" i="44"/>
  <c r="E41"/>
  <c r="J215" i="41" l="1"/>
  <c r="H196" i="50"/>
  <c r="I224" i="41"/>
  <c r="I215"/>
  <c r="I223" l="1"/>
  <c r="G35" i="44" l="1"/>
  <c r="F17" l="1"/>
  <c r="F16" s="1"/>
  <c r="G17"/>
  <c r="G16" s="1"/>
  <c r="H219" i="41"/>
  <c r="H145"/>
  <c r="H19"/>
  <c r="H130"/>
  <c r="H128"/>
  <c r="H125" l="1"/>
  <c r="I157"/>
  <c r="J157"/>
  <c r="C31" i="45"/>
  <c r="I117" i="40"/>
  <c r="I219" i="41"/>
  <c r="I218" s="1"/>
  <c r="J218"/>
  <c r="H218"/>
  <c r="I197" i="40"/>
  <c r="J125" i="41"/>
  <c r="I125"/>
  <c r="I128" i="40"/>
  <c r="I125" s="1"/>
  <c r="F19" i="52"/>
  <c r="F18" s="1"/>
  <c r="H157" i="41"/>
  <c r="H156" s="1"/>
  <c r="I160"/>
  <c r="J160"/>
  <c r="H160"/>
  <c r="F20" i="52" l="1"/>
  <c r="E29" i="45"/>
  <c r="D31"/>
  <c r="D22" s="1"/>
  <c r="D21" s="1"/>
  <c r="J129" i="41"/>
  <c r="H129"/>
  <c r="J127"/>
  <c r="I127"/>
  <c r="I122" s="1"/>
  <c r="I121" s="1"/>
  <c r="H127"/>
  <c r="I130" i="40"/>
  <c r="I132"/>
  <c r="H79" i="41"/>
  <c r="J73"/>
  <c r="I87" i="40"/>
  <c r="H280" i="41"/>
  <c r="H281"/>
  <c r="H283"/>
  <c r="H278"/>
  <c r="J269"/>
  <c r="J282"/>
  <c r="I282"/>
  <c r="J279"/>
  <c r="I279"/>
  <c r="I262"/>
  <c r="I261" s="1"/>
  <c r="J262"/>
  <c r="J261" s="1"/>
  <c r="I264"/>
  <c r="I263" s="1"/>
  <c r="J264"/>
  <c r="J263" s="1"/>
  <c r="I258"/>
  <c r="J249"/>
  <c r="I249"/>
  <c r="J247"/>
  <c r="J246" s="1"/>
  <c r="I247"/>
  <c r="I246" s="1"/>
  <c r="I240"/>
  <c r="J240"/>
  <c r="H240"/>
  <c r="H225"/>
  <c r="H230"/>
  <c r="H222"/>
  <c r="H171"/>
  <c r="J170"/>
  <c r="I170"/>
  <c r="J165"/>
  <c r="I165"/>
  <c r="I252" i="40"/>
  <c r="I257"/>
  <c r="H282" i="41"/>
  <c r="I254" i="40"/>
  <c r="H279" i="41"/>
  <c r="I257" l="1"/>
  <c r="I256" s="1"/>
  <c r="I255" s="1"/>
  <c r="I245" s="1"/>
  <c r="I244" s="1"/>
  <c r="J258"/>
  <c r="J257" s="1"/>
  <c r="J256" s="1"/>
  <c r="J255" s="1"/>
  <c r="J122"/>
  <c r="J121" s="1"/>
  <c r="H122"/>
  <c r="H121" s="1"/>
  <c r="I124" i="40"/>
  <c r="G48" i="43" s="1"/>
  <c r="J260" i="41"/>
  <c r="J259" s="1"/>
  <c r="I260"/>
  <c r="I259" s="1"/>
  <c r="I238" i="40"/>
  <c r="I236"/>
  <c r="I222"/>
  <c r="I228"/>
  <c r="I224"/>
  <c r="H224" i="41"/>
  <c r="I161" i="40"/>
  <c r="I235" l="1"/>
  <c r="I234" s="1"/>
  <c r="H170" i="41"/>
  <c r="H264"/>
  <c r="H263" s="1"/>
  <c r="H262"/>
  <c r="H261" s="1"/>
  <c r="H83"/>
  <c r="H82" s="1"/>
  <c r="I83"/>
  <c r="I82" s="1"/>
  <c r="J83"/>
  <c r="J82" s="1"/>
  <c r="J81"/>
  <c r="I81"/>
  <c r="I147" i="40"/>
  <c r="E73" i="43" l="1"/>
  <c r="H260" i="41"/>
  <c r="H259" s="1"/>
  <c r="I57" i="40"/>
  <c r="J17" i="41"/>
  <c r="J18"/>
  <c r="J231"/>
  <c r="I231"/>
  <c r="I239"/>
  <c r="I217" i="40"/>
  <c r="H239" i="41"/>
  <c r="G66" i="43"/>
  <c r="G65" s="1"/>
  <c r="F66"/>
  <c r="F65" s="1"/>
  <c r="E66"/>
  <c r="E65" s="1"/>
  <c r="J309" i="41"/>
  <c r="J308"/>
  <c r="J277"/>
  <c r="J276" s="1"/>
  <c r="I277"/>
  <c r="I276" s="1"/>
  <c r="J274"/>
  <c r="I274"/>
  <c r="J273"/>
  <c r="J272" s="1"/>
  <c r="I273"/>
  <c r="I272" s="1"/>
  <c r="I271" s="1"/>
  <c r="I270" s="1"/>
  <c r="I233"/>
  <c r="I230" s="1"/>
  <c r="J233"/>
  <c r="J230" s="1"/>
  <c r="I221"/>
  <c r="I220" s="1"/>
  <c r="J221"/>
  <c r="J220" s="1"/>
  <c r="H221"/>
  <c r="H220" s="1"/>
  <c r="I212"/>
  <c r="J213"/>
  <c r="J212" s="1"/>
  <c r="H205"/>
  <c r="I210"/>
  <c r="J211"/>
  <c r="J210" s="1"/>
  <c r="J207"/>
  <c r="J201"/>
  <c r="J198" s="1"/>
  <c r="J197" s="1"/>
  <c r="I201"/>
  <c r="I198" s="1"/>
  <c r="I197" s="1"/>
  <c r="H201"/>
  <c r="J169"/>
  <c r="I164"/>
  <c r="J164"/>
  <c r="I163"/>
  <c r="J163"/>
  <c r="H163"/>
  <c r="I158"/>
  <c r="J159"/>
  <c r="J158" s="1"/>
  <c r="I142"/>
  <c r="J143"/>
  <c r="J142" s="1"/>
  <c r="H142"/>
  <c r="J141"/>
  <c r="I139"/>
  <c r="J139"/>
  <c r="H139"/>
  <c r="I137"/>
  <c r="J137"/>
  <c r="H137"/>
  <c r="J102"/>
  <c r="I91"/>
  <c r="J92"/>
  <c r="J91" s="1"/>
  <c r="H91"/>
  <c r="I80"/>
  <c r="I78" s="1"/>
  <c r="J80"/>
  <c r="J78" s="1"/>
  <c r="J77"/>
  <c r="I65"/>
  <c r="J65"/>
  <c r="H65"/>
  <c r="J53"/>
  <c r="J33"/>
  <c r="J27"/>
  <c r="J20"/>
  <c r="I119" i="40"/>
  <c r="I226"/>
  <c r="I221" s="1"/>
  <c r="F61" i="43"/>
  <c r="F60" s="1"/>
  <c r="G61"/>
  <c r="G60" s="1"/>
  <c r="G85"/>
  <c r="I262" i="40"/>
  <c r="I251"/>
  <c r="I248"/>
  <c r="G80" i="43" s="1"/>
  <c r="G79" s="1"/>
  <c r="I249" i="40"/>
  <c r="I231"/>
  <c r="I208"/>
  <c r="I207" s="1"/>
  <c r="I206" s="1"/>
  <c r="I205" s="1"/>
  <c r="G58" i="43" s="1"/>
  <c r="F58"/>
  <c r="I182" i="40"/>
  <c r="I179" s="1"/>
  <c r="F57" i="43"/>
  <c r="I139" i="40"/>
  <c r="I216"/>
  <c r="H219" i="50" s="1"/>
  <c r="I189" i="40"/>
  <c r="I185"/>
  <c r="I166"/>
  <c r="I154"/>
  <c r="H158" i="41"/>
  <c r="I141" i="40"/>
  <c r="I143"/>
  <c r="I260" l="1"/>
  <c r="H283" i="50"/>
  <c r="J239" i="41"/>
  <c r="H220" i="50"/>
  <c r="I151" i="40"/>
  <c r="H227" i="50"/>
  <c r="H198" i="41"/>
  <c r="E28" i="45"/>
  <c r="E31" s="1"/>
  <c r="E22" s="1"/>
  <c r="E21" s="1"/>
  <c r="G57" i="43"/>
  <c r="G55" s="1"/>
  <c r="I178" i="40"/>
  <c r="I237" i="41"/>
  <c r="I238"/>
  <c r="I215" i="40"/>
  <c r="J238" i="41"/>
  <c r="H16"/>
  <c r="H276"/>
  <c r="H277"/>
  <c r="H229"/>
  <c r="J307"/>
  <c r="I247" i="40"/>
  <c r="I246" s="1"/>
  <c r="H253" i="50" s="1"/>
  <c r="I261" i="40"/>
  <c r="F79" i="43"/>
  <c r="F55"/>
  <c r="J232" i="41"/>
  <c r="I232"/>
  <c r="H197" l="1"/>
  <c r="H196" s="1"/>
  <c r="G82" i="43"/>
  <c r="G81" s="1"/>
  <c r="H281" i="50"/>
  <c r="H280" s="1"/>
  <c r="J306" i="41"/>
  <c r="H282" i="50"/>
  <c r="I259" i="40"/>
  <c r="H152" i="50"/>
  <c r="H151" s="1"/>
  <c r="I149" i="40"/>
  <c r="H148" i="50" s="1"/>
  <c r="J237" i="41"/>
  <c r="H218" i="50"/>
  <c r="J305" i="41"/>
  <c r="J304" s="1"/>
  <c r="G77" i="43"/>
  <c r="G76" s="1"/>
  <c r="J271" i="41"/>
  <c r="F76" i="43"/>
  <c r="H228" i="41"/>
  <c r="F81" i="43"/>
  <c r="I304" i="41"/>
  <c r="I115" i="40"/>
  <c r="I110"/>
  <c r="I81"/>
  <c r="I83"/>
  <c r="I78" s="1"/>
  <c r="J72" i="41" l="1"/>
  <c r="H82" i="50"/>
  <c r="H81" s="1"/>
  <c r="H76" s="1"/>
  <c r="H12" s="1"/>
  <c r="H226" i="41"/>
  <c r="H227"/>
  <c r="I114" i="40"/>
  <c r="I113" s="1"/>
  <c r="I112" s="1"/>
  <c r="G46" i="44"/>
  <c r="G46" i="43" l="1"/>
  <c r="F52" i="44"/>
  <c r="F49"/>
  <c r="F46"/>
  <c r="G44"/>
  <c r="F44"/>
  <c r="F38"/>
  <c r="F36" s="1"/>
  <c r="F35"/>
  <c r="F30"/>
  <c r="F28"/>
  <c r="F27" s="1"/>
  <c r="F24"/>
  <c r="F20"/>
  <c r="J301" i="41"/>
  <c r="I301"/>
  <c r="J300"/>
  <c r="I300"/>
  <c r="I285" s="1"/>
  <c r="I284" s="1"/>
  <c r="J298"/>
  <c r="J297" s="1"/>
  <c r="I297"/>
  <c r="J214"/>
  <c r="I214"/>
  <c r="J208"/>
  <c r="I208"/>
  <c r="J206"/>
  <c r="I206"/>
  <c r="I205" s="1"/>
  <c r="I196" s="1"/>
  <c r="J168"/>
  <c r="I168"/>
  <c r="I153" s="1"/>
  <c r="I146" s="1"/>
  <c r="J155"/>
  <c r="J154" s="1"/>
  <c r="I155"/>
  <c r="I154" s="1"/>
  <c r="J144"/>
  <c r="I144"/>
  <c r="J140"/>
  <c r="I140"/>
  <c r="J138"/>
  <c r="I138"/>
  <c r="J136"/>
  <c r="I136"/>
  <c r="J101"/>
  <c r="J100" s="1"/>
  <c r="J98" s="1"/>
  <c r="I101"/>
  <c r="I100" s="1"/>
  <c r="J95"/>
  <c r="J90" s="1"/>
  <c r="J89" s="1"/>
  <c r="J84" s="1"/>
  <c r="I95"/>
  <c r="J87"/>
  <c r="J86" s="1"/>
  <c r="J85" s="1"/>
  <c r="I87"/>
  <c r="I86" s="1"/>
  <c r="I85" s="1"/>
  <c r="J76"/>
  <c r="J66" s="1"/>
  <c r="J61" s="1"/>
  <c r="I76"/>
  <c r="I66" s="1"/>
  <c r="J64"/>
  <c r="J63" s="1"/>
  <c r="I64"/>
  <c r="I63" s="1"/>
  <c r="J59"/>
  <c r="J58" s="1"/>
  <c r="J57" s="1"/>
  <c r="I59"/>
  <c r="I58" s="1"/>
  <c r="I57" s="1"/>
  <c r="I56"/>
  <c r="I55" s="1"/>
  <c r="I54" s="1"/>
  <c r="J55"/>
  <c r="J54" s="1"/>
  <c r="J52"/>
  <c r="J51" s="1"/>
  <c r="J50" s="1"/>
  <c r="I52"/>
  <c r="I51" s="1"/>
  <c r="I50" s="1"/>
  <c r="J45"/>
  <c r="J44" s="1"/>
  <c r="J43" s="1"/>
  <c r="J35"/>
  <c r="J34" s="1"/>
  <c r="I34"/>
  <c r="J32"/>
  <c r="J31" s="1"/>
  <c r="I32"/>
  <c r="I31" s="1"/>
  <c r="J26"/>
  <c r="I26"/>
  <c r="J16"/>
  <c r="J15" s="1"/>
  <c r="I16"/>
  <c r="I15" s="1"/>
  <c r="I245" i="40"/>
  <c r="I243"/>
  <c r="H250" i="50" s="1"/>
  <c r="I230" i="40"/>
  <c r="H217" i="50"/>
  <c r="I199" i="40"/>
  <c r="I193"/>
  <c r="I191" s="1"/>
  <c r="I158"/>
  <c r="H161" i="50" s="1"/>
  <c r="I156" i="40"/>
  <c r="I145"/>
  <c r="I109"/>
  <c r="I104"/>
  <c r="F43" i="43"/>
  <c r="I94" i="40"/>
  <c r="G38" i="43" s="1"/>
  <c r="F38"/>
  <c r="I91" i="40"/>
  <c r="I76"/>
  <c r="I75" s="1"/>
  <c r="I72"/>
  <c r="I71" s="1"/>
  <c r="I70" s="1"/>
  <c r="I68" s="1"/>
  <c r="I67" s="1"/>
  <c r="I64"/>
  <c r="I63" s="1"/>
  <c r="I60"/>
  <c r="G32" i="43" s="1"/>
  <c r="G31" s="1"/>
  <c r="F31"/>
  <c r="F29" s="1"/>
  <c r="F13" s="1"/>
  <c r="G24"/>
  <c r="I50" i="40"/>
  <c r="G26" i="43" s="1"/>
  <c r="I47" i="40"/>
  <c r="G25" i="43" s="1"/>
  <c r="I42" i="40"/>
  <c r="I41" s="1"/>
  <c r="I32"/>
  <c r="I31" s="1"/>
  <c r="I27"/>
  <c r="I23"/>
  <c r="I18"/>
  <c r="I19" s="1"/>
  <c r="G83" i="43"/>
  <c r="F83"/>
  <c r="G18"/>
  <c r="F18"/>
  <c r="E31"/>
  <c r="E29" s="1"/>
  <c r="I44" i="41" l="1"/>
  <c r="I43" s="1"/>
  <c r="I90"/>
  <c r="I89" s="1"/>
  <c r="I84" s="1"/>
  <c r="I98"/>
  <c r="I99"/>
  <c r="I107" i="40"/>
  <c r="I108"/>
  <c r="I61" i="41"/>
  <c r="H269" i="50"/>
  <c r="J270" i="41"/>
  <c r="H252" i="50"/>
  <c r="G43" i="43"/>
  <c r="I40" i="40"/>
  <c r="I30" s="1"/>
  <c r="G16" i="43" s="1"/>
  <c r="F44"/>
  <c r="I22" i="40"/>
  <c r="F19" i="44"/>
  <c r="G34"/>
  <c r="G33" s="1"/>
  <c r="G54" s="1"/>
  <c r="F18" i="42" s="1"/>
  <c r="F17" s="1"/>
  <c r="J236" i="41"/>
  <c r="I242" i="40"/>
  <c r="H249" i="50" s="1"/>
  <c r="J268" i="41"/>
  <c r="G72" i="43"/>
  <c r="G70" s="1"/>
  <c r="I220" i="40"/>
  <c r="H226" i="50" s="1"/>
  <c r="F70" i="43"/>
  <c r="F67"/>
  <c r="I210" i="40"/>
  <c r="H216" i="50" s="1"/>
  <c r="G22" i="43"/>
  <c r="G21" s="1"/>
  <c r="J162" i="41"/>
  <c r="F21" i="43"/>
  <c r="I162" i="41"/>
  <c r="J135"/>
  <c r="J134" s="1"/>
  <c r="J133" s="1"/>
  <c r="J132" s="1"/>
  <c r="I137" i="40"/>
  <c r="I136" s="1"/>
  <c r="I134" i="41"/>
  <c r="I133" s="1"/>
  <c r="I132" s="1"/>
  <c r="I131" s="1"/>
  <c r="I74" i="40"/>
  <c r="G36" i="43" s="1"/>
  <c r="I59" i="40"/>
  <c r="G29" i="43" s="1"/>
  <c r="I184" i="40"/>
  <c r="H186" i="50" s="1"/>
  <c r="I203" i="40"/>
  <c r="H205" i="50" s="1"/>
  <c r="J299" i="41"/>
  <c r="I17" i="40"/>
  <c r="I16" s="1"/>
  <c r="G14" i="43" s="1"/>
  <c r="F34" i="44"/>
  <c r="F33" s="1"/>
  <c r="F54" s="1"/>
  <c r="J228" i="41"/>
  <c r="J227" s="1"/>
  <c r="J226" s="1"/>
  <c r="I228"/>
  <c r="I227" s="1"/>
  <c r="I226" s="1"/>
  <c r="J104"/>
  <c r="J103" s="1"/>
  <c r="J97" s="1"/>
  <c r="I103"/>
  <c r="J25"/>
  <c r="J24" s="1"/>
  <c r="J14" s="1"/>
  <c r="I25"/>
  <c r="I24" s="1"/>
  <c r="I14" s="1"/>
  <c r="I13" s="1"/>
  <c r="G35" i="43"/>
  <c r="I12" i="41" l="1"/>
  <c r="I97"/>
  <c r="G45" i="43"/>
  <c r="G44" s="1"/>
  <c r="I106" i="40"/>
  <c r="J284" i="41"/>
  <c r="H268" i="50"/>
  <c r="H267" s="1"/>
  <c r="H266" s="1"/>
  <c r="F88" i="43"/>
  <c r="G88"/>
  <c r="I202" i="40"/>
  <c r="H204" i="50" s="1"/>
  <c r="J224" i="41"/>
  <c r="E18" i="42"/>
  <c r="E17" s="1"/>
  <c r="I135" i="40"/>
  <c r="G50" i="43" s="1"/>
  <c r="I21" i="40"/>
  <c r="G15" i="43" s="1"/>
  <c r="G13" s="1"/>
  <c r="I219" i="40"/>
  <c r="J245" i="41"/>
  <c r="I241" i="40"/>
  <c r="J267" i="41"/>
  <c r="G62" i="43"/>
  <c r="J235" i="41"/>
  <c r="I177" i="40"/>
  <c r="H179" i="50" s="1"/>
  <c r="H133" s="1"/>
  <c r="J205" i="41"/>
  <c r="J148"/>
  <c r="I152"/>
  <c r="J153"/>
  <c r="J152" s="1"/>
  <c r="J13"/>
  <c r="G68" i="43"/>
  <c r="G67" s="1"/>
  <c r="J244" i="41" l="1"/>
  <c r="H225" i="50"/>
  <c r="G75" i="43"/>
  <c r="H248" i="50"/>
  <c r="I201" i="40"/>
  <c r="J223" i="41"/>
  <c r="I134" i="40"/>
  <c r="I15"/>
  <c r="I148" i="41"/>
  <c r="F74" i="43"/>
  <c r="G74"/>
  <c r="J266" i="41"/>
  <c r="I240" i="40"/>
  <c r="G53" i="43"/>
  <c r="J195" i="41"/>
  <c r="J146"/>
  <c r="G52" i="43"/>
  <c r="H299" i="41"/>
  <c r="H144"/>
  <c r="H168"/>
  <c r="H153" s="1"/>
  <c r="H146" s="1"/>
  <c r="J265" l="1"/>
  <c r="H247" i="50"/>
  <c r="H11" s="1"/>
  <c r="H286" s="1"/>
  <c r="I310" i="41"/>
  <c r="F49" i="43"/>
  <c r="G49"/>
  <c r="J131" i="41"/>
  <c r="H136"/>
  <c r="J12" l="1"/>
  <c r="J310" s="1"/>
  <c r="H138"/>
  <c r="H15"/>
  <c r="H208"/>
  <c r="H154"/>
  <c r="H147"/>
  <c r="H140"/>
  <c r="H134"/>
  <c r="H101"/>
  <c r="H100" s="1"/>
  <c r="H223"/>
  <c r="E38" i="43"/>
  <c r="E44" i="44"/>
  <c r="E38"/>
  <c r="E36" s="1"/>
  <c r="E35"/>
  <c r="E30"/>
  <c r="E28"/>
  <c r="E27" s="1"/>
  <c r="E24"/>
  <c r="E20"/>
  <c r="E17"/>
  <c r="E16" s="1"/>
  <c r="E83" i="43"/>
  <c r="H32" i="41"/>
  <c r="H31" s="1"/>
  <c r="H301"/>
  <c r="H300" s="1"/>
  <c r="H285" s="1"/>
  <c r="H298"/>
  <c r="H95"/>
  <c r="H87"/>
  <c r="H86" s="1"/>
  <c r="H85" s="1"/>
  <c r="H64"/>
  <c r="H63" s="1"/>
  <c r="H62" s="1"/>
  <c r="H59"/>
  <c r="H58" s="1"/>
  <c r="H57" s="1"/>
  <c r="H56"/>
  <c r="H55" s="1"/>
  <c r="H54" s="1"/>
  <c r="H52"/>
  <c r="H51" s="1"/>
  <c r="H50" s="1"/>
  <c r="H35"/>
  <c r="H34" s="1"/>
  <c r="H26"/>
  <c r="H297"/>
  <c r="H44" l="1"/>
  <c r="H43" s="1"/>
  <c r="H90"/>
  <c r="H89" s="1"/>
  <c r="H84" s="1"/>
  <c r="H98"/>
  <c r="H97" s="1"/>
  <c r="H99"/>
  <c r="E19" i="44"/>
  <c r="E34"/>
  <c r="C22" i="45"/>
  <c r="C21" s="1"/>
  <c r="H238" i="41"/>
  <c r="E79" i="43"/>
  <c r="E43"/>
  <c r="H133" i="41"/>
  <c r="H132" s="1"/>
  <c r="H131" s="1"/>
  <c r="E37" i="43"/>
  <c r="H25" i="41"/>
  <c r="H24" l="1"/>
  <c r="H14" s="1"/>
  <c r="E33" i="44"/>
  <c r="E54" s="1"/>
  <c r="H237" i="41"/>
  <c r="E70" i="43"/>
  <c r="E21"/>
  <c r="E88" s="1"/>
  <c r="H304" i="41"/>
  <c r="H284" s="1"/>
  <c r="E81" i="43"/>
  <c r="H162" i="41"/>
  <c r="D18" i="42" l="1"/>
  <c r="D17" s="1"/>
  <c r="E67" i="43"/>
  <c r="E74"/>
  <c r="E76"/>
  <c r="E85" l="1"/>
  <c r="H309" i="41"/>
  <c r="E19" i="42" l="1"/>
  <c r="E16" s="1"/>
  <c r="F37" i="43" l="1"/>
  <c r="F86" s="1"/>
  <c r="G42"/>
  <c r="G37" s="1"/>
  <c r="G86" s="1"/>
  <c r="I99" i="40"/>
  <c r="I98" s="1"/>
  <c r="I93" s="1"/>
  <c r="I265" s="1"/>
  <c r="F20" i="42" s="1"/>
  <c r="F19" s="1"/>
  <c r="F16" s="1"/>
  <c r="G83" i="49"/>
  <c r="G81" s="1"/>
  <c r="H61" i="41"/>
  <c r="H13" s="1"/>
  <c r="H67"/>
  <c r="H12" l="1"/>
  <c r="H310" s="1"/>
  <c r="G82" i="49"/>
  <c r="E36" i="43"/>
  <c r="E13" s="1"/>
  <c r="E86" s="1"/>
  <c r="G77" i="49"/>
  <c r="G17" s="1"/>
  <c r="G292" s="1"/>
  <c r="D20" i="42" s="1"/>
  <c r="D19" s="1"/>
  <c r="D16" s="1"/>
</calcChain>
</file>

<file path=xl/sharedStrings.xml><?xml version="1.0" encoding="utf-8"?>
<sst xmlns="http://schemas.openxmlformats.org/spreadsheetml/2006/main" count="5296" uniqueCount="648">
  <si>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</si>
  <si>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</si>
  <si>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</si>
  <si>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</si>
  <si>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</si>
  <si>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</si>
  <si>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</si>
  <si>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</si>
  <si>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</si>
  <si>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</si>
  <si>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</si>
  <si>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</si>
  <si>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</si>
  <si>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</si>
  <si>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</si>
  <si>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</si>
  <si>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</si>
  <si>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 xml:space="preserve">РАСПРЕДЕЛЕНИЕ БЮДЖЕТНЫХ АССИГНОВАНИЙ  </t>
  </si>
  <si>
    <t>(тыс.рублей)</t>
  </si>
  <si>
    <t>06</t>
  </si>
  <si>
    <t>НАЦИОНАЛЬНАЯ ЭКОНОМИКА</t>
  </si>
  <si>
    <t>14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</si>
  <si>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</si>
  <si>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</si>
  <si>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</si>
  <si>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</si>
  <si>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</si>
  <si>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</si>
  <si>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</si>
  <si>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</si>
  <si>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</si>
  <si>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</si>
  <si>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</si>
  <si>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</si>
  <si>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</si>
  <si>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</si>
  <si>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</si>
  <si>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Жилищное хозяйство </t>
  </si>
  <si>
    <t>Благоустройство</t>
  </si>
  <si>
    <t>Иные межбюджетные трансферты</t>
  </si>
  <si>
    <t>73 0 0000</t>
  </si>
  <si>
    <t xml:space="preserve">Мероприятия по капитальному  ремонту муниципального жилищного фонда </t>
  </si>
  <si>
    <t>Мероприятия в области  жилищного хозяйства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</si>
  <si>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</si>
  <si>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</si>
  <si>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</si>
  <si>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</si>
  <si>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</si>
  <si>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поселения</t>
  </si>
  <si>
    <t>Мероприятия в области благоустройства</t>
  </si>
  <si>
    <t>КЦСР</t>
  </si>
  <si>
    <t>КВР</t>
  </si>
  <si>
    <t>ГРБС</t>
  </si>
  <si>
    <t>76 0 0000</t>
  </si>
  <si>
    <t xml:space="preserve">Иные межбюджетные трансферты </t>
  </si>
  <si>
    <t>76 0 7601</t>
  </si>
  <si>
    <t>Иные межбюджетные трансферты, перечисляемые в бюджет муниципального района на осуществление  части полномочий по решению вопросов местного значения в соответствии с заключенными соглашениями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</si>
  <si>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</t>
  </si>
  <si>
    <t>76 1 7601</t>
  </si>
  <si>
    <t>Пенсионное обеспечение</t>
  </si>
  <si>
    <t>Пенсионное обеспечение за выслугу лет</t>
  </si>
  <si>
    <t>Культура</t>
  </si>
  <si>
    <t>Коммунальное хозяйство</t>
  </si>
  <si>
    <t>07</t>
  </si>
  <si>
    <t>ОБРАЗОВАНИЕ</t>
  </si>
  <si>
    <t>Мероприятия в области коммунального хозяйства</t>
  </si>
  <si>
    <t>85 2 2026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</si>
  <si>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</si>
  <si>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снижению рисков и смягчению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</si>
  <si>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 деятельности</t>
  </si>
  <si>
    <t xml:space="preserve">Мероприятия по пожарной безопасности муниципального образования </t>
  </si>
  <si>
    <t>Обеспечение деятельности муниципального учреждения</t>
  </si>
  <si>
    <t>Учреждения культуры</t>
  </si>
  <si>
    <t>Мероприятия, связанные с обеспечением безопасности и жизнедеятельности</t>
  </si>
  <si>
    <t>70 0 0000</t>
  </si>
  <si>
    <t>Резервные фонды местной администрации</t>
  </si>
  <si>
    <t>70 5 0000</t>
  </si>
  <si>
    <t>870</t>
  </si>
  <si>
    <t>Резервные средства</t>
  </si>
  <si>
    <t>Обеспечение деятельности представительных  органов муниципального образования</t>
  </si>
  <si>
    <t>Председатель представительного органа муниципального образования</t>
  </si>
  <si>
    <t>610</t>
  </si>
  <si>
    <t>Субсидия бюджетным учреждениям</t>
  </si>
  <si>
    <t>85 2 2028</t>
  </si>
  <si>
    <t>АДМИНИСТРАЦИЯ МУНИЦИПАЛЬНОГО ОБРАЗОВАНИЯ "ГОРОД ВЫТЕГРА"</t>
  </si>
  <si>
    <t>ГОРОДСКОЙ СОВЕТ МУНИЦИПАЛЬНОГО ОБРАЗОВАНИЯ" ГОРОД ВЫТЕГРА"</t>
  </si>
  <si>
    <t>СРЕДСТВА МАССОВОЙ ИНФОРМАЦИИ</t>
  </si>
  <si>
    <t>12</t>
  </si>
  <si>
    <t>Периодическая печать и издательство</t>
  </si>
  <si>
    <t>Мероприятия в сфере социальной политики</t>
  </si>
  <si>
    <t>Мероприятия в области печати</t>
  </si>
  <si>
    <t>Организация и содержание мест захоронений</t>
  </si>
  <si>
    <t>Транспорт</t>
  </si>
  <si>
    <t>Компенсация недополученных доходов транспортным организациям и индивидуальным предпринимателям</t>
  </si>
  <si>
    <t>Иные бюджетные ассигнования</t>
  </si>
  <si>
    <t>800</t>
  </si>
  <si>
    <t>Мероприятия в области проектирования, строительства водопроводных сетей, линий</t>
  </si>
  <si>
    <t>Мероприятия в области проектирования схемы теплоснабжения</t>
  </si>
  <si>
    <t xml:space="preserve">Организация уличного освещения </t>
  </si>
  <si>
    <t>Прочие мероприятия по благоустройству территории муниципального образования</t>
  </si>
  <si>
    <t>Физическая культура</t>
  </si>
  <si>
    <t>Озеленение</t>
  </si>
  <si>
    <t>85 3 2023</t>
  </si>
  <si>
    <t>Обеспечение деятельности муниципальных учреждений</t>
  </si>
  <si>
    <t>630</t>
  </si>
  <si>
    <t>Предоставление субсидий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</si>
  <si>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</si>
  <si>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Реализация муниципальных функций, связанных с общегосударственным управлением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</si>
  <si>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</si>
  <si>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849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</si>
  <si>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</si>
  <si>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</si>
  <si>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97 0 2111</t>
  </si>
  <si>
    <t>Иные межбюлдетные трансферты, перечисляемые в бюджет муниципального района на осуществление полномочий в сфере коммунального хозяйства</t>
  </si>
  <si>
    <t>76 9 7601</t>
  </si>
  <si>
    <t>Расходы на обеспечение  функционирования органов местного самоуправления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</si>
  <si>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</si>
  <si>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трансферты, перечисляемые в бюджет муниципального района в соответствии с заключенными соглашениями</t>
  </si>
  <si>
    <t>76 9 0000</t>
  </si>
  <si>
    <t>76 9 6401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</si>
  <si>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</si>
  <si>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Расходы на обеспечение деятельности</t>
  </si>
  <si>
    <t>Периодическая печать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</si>
  <si>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</si>
  <si>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</si>
  <si>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312</t>
  </si>
  <si>
    <t>Погашение просроченной кредиторской задолженности по осуществлению  дорожной деятельности в отношении автомобильных дорог общего пользования местного значения</t>
  </si>
  <si>
    <t>Прочие мероприятия по коммунальному хозяйству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</si>
  <si>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</si>
  <si>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внешнему финансовому контролю</t>
  </si>
  <si>
    <t>КУЛЬТУРА, КИНЕМАТОГРАФИЯ</t>
  </si>
  <si>
    <t>91 0 00 00000</t>
  </si>
  <si>
    <t>91 1 00 00000</t>
  </si>
  <si>
    <t>91 1 00 00190</t>
  </si>
  <si>
    <t>92 0 00 00000</t>
  </si>
  <si>
    <t>92 0 00 00190</t>
  </si>
  <si>
    <t>92 1 00 00000</t>
  </si>
  <si>
    <t>92 1 00 00190</t>
  </si>
  <si>
    <t>91 0 00 00190</t>
  </si>
  <si>
    <t>76 0 00 00000</t>
  </si>
  <si>
    <t>76 2 00 00000</t>
  </si>
  <si>
    <t>76 2 00 64010</t>
  </si>
  <si>
    <t>76 6 0064010</t>
  </si>
  <si>
    <t>76 6 00 64010</t>
  </si>
  <si>
    <t>76 9 00 00000</t>
  </si>
  <si>
    <t>76 9 00 64010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</si>
  <si>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</si>
  <si>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</si>
  <si>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</si>
  <si>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76 8 00 00000</t>
  </si>
  <si>
    <t>76 8 00 64010</t>
  </si>
  <si>
    <t>70 5 00 00000</t>
  </si>
  <si>
    <t>73 0 00 00000</t>
  </si>
  <si>
    <t>97 0 00 00000</t>
  </si>
  <si>
    <t>Землеустроительные работы</t>
  </si>
  <si>
    <t>97 0 00 20530</t>
  </si>
  <si>
    <t xml:space="preserve">Выполнение других обязательств государства </t>
  </si>
  <si>
    <t>97 0 00 21110</t>
  </si>
  <si>
    <t>Прочие расходы</t>
  </si>
  <si>
    <t>830</t>
  </si>
  <si>
    <t>97 0 00 62050</t>
  </si>
  <si>
    <t>97 0 0062050</t>
  </si>
  <si>
    <t>80 0 00 00000</t>
  </si>
  <si>
    <t>80 0 00 23080</t>
  </si>
  <si>
    <t>78 0 00 00000</t>
  </si>
  <si>
    <t>84 0 00 20300</t>
  </si>
  <si>
    <t>85 1 00 00000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</si>
  <si>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</si>
  <si>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</si>
  <si>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</si>
  <si>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</si>
  <si>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</si>
  <si>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85  1 00 20370</t>
  </si>
  <si>
    <t>85 2 00 00000</t>
  </si>
  <si>
    <t>85 2 00 20350</t>
  </si>
  <si>
    <t>Бюджетные инвестиции</t>
  </si>
  <si>
    <t>410</t>
  </si>
  <si>
    <t>85 3 00 00000</t>
  </si>
  <si>
    <t>85 3 00 20220</t>
  </si>
  <si>
    <t>85 3 00 20240</t>
  </si>
  <si>
    <t>85 3 00 20250</t>
  </si>
  <si>
    <t xml:space="preserve">85 3 00 20250 </t>
  </si>
  <si>
    <t>85 3 0020250</t>
  </si>
  <si>
    <t>77 0 00 00000</t>
  </si>
  <si>
    <t>77 0 00 01590</t>
  </si>
  <si>
    <t>76 4 00 00000</t>
  </si>
  <si>
    <t>76 4 00 64010</t>
  </si>
  <si>
    <t>83 0 00 00000</t>
  </si>
  <si>
    <t>83 0 00 83010</t>
  </si>
  <si>
    <t>77 0 00 00590</t>
  </si>
  <si>
    <t>69 0 00 00000</t>
  </si>
  <si>
    <t>69 0 00 20290</t>
  </si>
  <si>
    <t>76 6 00 00000</t>
  </si>
  <si>
    <t>78 0 00 23010</t>
  </si>
  <si>
    <t>962</t>
  </si>
  <si>
    <t>76 8 0 000000</t>
  </si>
  <si>
    <t>85 3 00 20310</t>
  </si>
  <si>
    <t>85 3 0020310</t>
  </si>
  <si>
    <t xml:space="preserve">Погашение кредиторской задолженности по  капитальному  ремонту муниципального жилищного фонда </t>
  </si>
  <si>
    <t>85 1 00 20330</t>
  </si>
  <si>
    <t>85 1 00 20320</t>
  </si>
  <si>
    <t>85  1 00 20320</t>
  </si>
  <si>
    <t>Погашение кредиторской задолженности по мероприятиям в сфере коммунального хозяйства</t>
  </si>
  <si>
    <t xml:space="preserve">85 3 00 20310 </t>
  </si>
  <si>
    <t>Погашение кредиторской задолженности по  мероприятия по благоустройству территории муниципального образования</t>
  </si>
  <si>
    <t>ИСТОЧНИКИ</t>
  </si>
  <si>
    <t>Код</t>
  </si>
  <si>
    <t>849 01 05 00 00 00 0000 000</t>
  </si>
  <si>
    <t>849 01 05 02 00 00 0000 500</t>
  </si>
  <si>
    <t>Увеличение прочих остатков  средств бюджетов</t>
  </si>
  <si>
    <t>849 01 05 02 01 13 0000 510</t>
  </si>
  <si>
    <t>849 01 05 02 00 00 0000 600</t>
  </si>
  <si>
    <t>849 01 05 02 01 13 0000 610</t>
  </si>
  <si>
    <t>РАСПРЕДЕЛЕНИЕ БЮДЖЕТНЫХ АССИГНОВАНИЙ  ПО РАЗДЕЛАМ, ПОДРАЗДЕЛАМ</t>
  </si>
  <si>
    <t>(тыс. рублей)</t>
  </si>
  <si>
    <t>Раздел</t>
  </si>
  <si>
    <t>Подраздел</t>
  </si>
  <si>
    <t xml:space="preserve">из них </t>
  </si>
  <si>
    <t>Межбюджетные трансферты</t>
  </si>
  <si>
    <t>Иные межбюджетные трансферты на осуществление полномочий внутреннего контроля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</si>
  <si>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</si>
  <si>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</si>
  <si>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</si>
  <si>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</si>
  <si>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</si>
  <si>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</si>
  <si>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</si>
  <si>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</si>
  <si>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</si>
  <si>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</si>
  <si>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</si>
  <si>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</si>
  <si>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</si>
  <si>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</si>
  <si>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</si>
  <si>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</si>
  <si>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</si>
  <si>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</si>
  <si>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</si>
  <si>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</si>
  <si>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</si>
  <si>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</si>
  <si>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</si>
  <si>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</si>
  <si>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</si>
  <si>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</si>
  <si>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</si>
  <si>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</si>
  <si>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</si>
  <si>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</si>
  <si>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</si>
  <si>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</si>
  <si>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</si>
  <si>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</si>
  <si>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</si>
  <si>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</si>
  <si>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</si>
  <si>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</si>
  <si>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</si>
  <si>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1 11 05010 10 0000 120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</si>
  <si>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</si>
  <si>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</si>
  <si>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</si>
  <si>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</si>
  <si>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</si>
  <si>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</si>
  <si>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</si>
  <si>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</si>
  <si>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</si>
  <si>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</si>
  <si>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</si>
  <si>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</si>
  <si>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2 07 05030 00 0000 180</t>
  </si>
  <si>
    <t>Прочие безвозмездные поступления</t>
  </si>
  <si>
    <t>ВСЕГО ДОХОДОВ</t>
  </si>
  <si>
    <t>Обеспечение проведения выборов и референдумов</t>
  </si>
  <si>
    <t>91 0 00 64030</t>
  </si>
  <si>
    <t>Софинансирование на благоустройство территорий на реализацию проекта "Народный бюджет"</t>
  </si>
  <si>
    <t>85 3 00 20260</t>
  </si>
  <si>
    <t>Мероприятия на благоустройство территорий  на реализации проекта "Народный бюджет"</t>
  </si>
  <si>
    <t>85 3 00 72270</t>
  </si>
  <si>
    <t>Взнос в Ассоциацию «Совет муниципальных образований Вологодской области»</t>
  </si>
  <si>
    <t>97 0 00 21080</t>
  </si>
  <si>
    <t>85 2 00 20370</t>
  </si>
  <si>
    <t>85  2 00 20370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</si>
  <si>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</si>
  <si>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</si>
  <si>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</si>
  <si>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Уменьшение прочих остатков  средств бюджетов</t>
  </si>
  <si>
    <t xml:space="preserve">Дотации бюджетам бюджетной системы Российской Федерации </t>
  </si>
  <si>
    <t>Дотации бюджетам городских поселений на выравнивание  бюджетной обеспеченности</t>
  </si>
  <si>
    <t>Прочие субсидии  бюджетам городских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</si>
  <si>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</si>
  <si>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</si>
  <si>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Молодежная политика </t>
  </si>
  <si>
    <t>Молодежная политика</t>
  </si>
  <si>
    <t>73 0 00 72140</t>
  </si>
  <si>
    <t>85 2 00 71090</t>
  </si>
  <si>
    <t>85  2 00 71090</t>
  </si>
  <si>
    <t xml:space="preserve">Приобретение объектов муниципального жилищного фонда </t>
  </si>
  <si>
    <t>85  1 00 20380</t>
  </si>
  <si>
    <t>85 1 00 20380</t>
  </si>
  <si>
    <t>76 1 00 00000</t>
  </si>
  <si>
    <t>76 1 00 64010</t>
  </si>
  <si>
    <t xml:space="preserve">ВЕДОМСТВЕННАЯ СТРУКТУРА  </t>
  </si>
  <si>
    <t>Иные межбюджетные трансферты на осуществление полномочий по благоустройству дворовых территорий</t>
  </si>
  <si>
    <t>76 0 20 00000</t>
  </si>
  <si>
    <t>76 0 20 L5552</t>
  </si>
  <si>
    <t>Другие вопросы в области жилищно-коммунального хозяйства</t>
  </si>
  <si>
    <t>Иные межбюджетные трансферты  на осуществление полномочий в сфере физической культуры и спорта</t>
  </si>
  <si>
    <t>76 5 00 00000</t>
  </si>
  <si>
    <t>76 5 00 64010</t>
  </si>
  <si>
    <t>Объем бюджетных ассигнований</t>
  </si>
  <si>
    <t>Условно-утверждаемые расходы</t>
  </si>
  <si>
    <t>Иные межбюджетные трансферты на осуществление полномочий в сфере культуры</t>
  </si>
  <si>
    <t>Иные межбюджетные трансферты  на осуществление полномочий в сфере библиотечного обслуживания</t>
  </si>
  <si>
    <t>Иные межбюджетные трансферты на осуществление полномочий на реализацию мероприятий  по благоустройству общественных территорий</t>
  </si>
  <si>
    <t>Иные межбюджетные трансферты на осуществлении полномочий по организационно-воспитательной работе с молодежью</t>
  </si>
  <si>
    <t>76 0 Г0 00000</t>
  </si>
  <si>
    <t>76 0 Г0 64010</t>
  </si>
  <si>
    <t>Расходы на обеспечение деятельности учреждения</t>
  </si>
  <si>
    <t>ВНУТРЕННЕГО ФИНАНСИРОВАНИЯ ДЕФИЦИТА</t>
  </si>
  <si>
    <t>Иные межбюджетные трансферты на осуществлении полномочий по организации и осуществлению мероприятий по работе с детьми и  молодежью</t>
  </si>
  <si>
    <t>Расходы на выплаты персоналу бюджетных учреждений</t>
  </si>
  <si>
    <t>Иные межбюджетные трансферты на осуществлении полномочий по организации и осуществлению мероприятий по работе с детьми и молодежью</t>
  </si>
  <si>
    <t>Исполнение судебных актов</t>
  </si>
  <si>
    <t>Другие вопросы в области культуры, кинематографии</t>
  </si>
  <si>
    <t>Мероприятия в сфере культуры</t>
  </si>
  <si>
    <t>68 0 00 00000</t>
  </si>
  <si>
    <t>Софинансирование мероприятий на реализацию проекта "Народный бюджет"</t>
  </si>
  <si>
    <t>68 0 00 20260</t>
  </si>
  <si>
    <t>68  0 00 20260</t>
  </si>
  <si>
    <t>Субсидии на реализацию проекта "Народный бюджет"</t>
  </si>
  <si>
    <t>68  0 00 72270</t>
  </si>
  <si>
    <t xml:space="preserve"> </t>
  </si>
  <si>
    <t>Софинансирование мероприятий по реализации проекта"Народный бюджет"</t>
  </si>
  <si>
    <t>85 2 00 20650</t>
  </si>
  <si>
    <t>Субсидия на реализацию проекта"Народный бюджет"</t>
  </si>
  <si>
    <t>85 2 00 72270</t>
  </si>
  <si>
    <t>Софинансирование на реализацию проекта "Народный бюджет"</t>
  </si>
  <si>
    <t>77 0 00 20260</t>
  </si>
  <si>
    <t>320</t>
  </si>
  <si>
    <t>Социальные выплаты гражданам, кроме публичных нормативных социальных выплат</t>
  </si>
  <si>
    <t>68 0 00 72270</t>
  </si>
  <si>
    <t>Другие вопросы в области национальной экономики</t>
  </si>
  <si>
    <t>97 0 00 20260</t>
  </si>
  <si>
    <t>97 0 00  72270</t>
  </si>
  <si>
    <t>97 0  00 72270</t>
  </si>
  <si>
    <t xml:space="preserve">Наименование </t>
  </si>
  <si>
    <t>Код бюджетной классификации</t>
  </si>
  <si>
    <t>Доходы</t>
  </si>
  <si>
    <t>100 1 03 02200 01 0000 110</t>
  </si>
  <si>
    <t>100 1 03 02240 01 0000 110</t>
  </si>
  <si>
    <t>100 1 03 02250 01 0000 110</t>
  </si>
  <si>
    <t>100 1 03 02260 01 0000 110</t>
  </si>
  <si>
    <t>182 1 01 02000 01 0000 110</t>
  </si>
  <si>
    <t>Всего доходов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</si>
  <si>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</si>
  <si>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</t>
  </si>
  <si>
    <t>Всего бюджетных ассигнований</t>
  </si>
  <si>
    <t>849 2 02 15001 13 0000 151</t>
  </si>
  <si>
    <t>Информация по изменениям в расходной части бюджета приведена в таблице 1 и таблице 2 к настоящей пояснительной записке.</t>
  </si>
  <si>
    <t>Прочие межбюджетные трансферты, передаваемые бюджетам городских поселений</t>
  </si>
  <si>
    <t>85 2 00 20130</t>
  </si>
  <si>
    <t>97 0 00 72270</t>
  </si>
  <si>
    <t>97 0 00 20580</t>
  </si>
  <si>
    <t>Организация работ по оценке в отношении земельных участков и объектов недвижимого имущества</t>
  </si>
  <si>
    <t>85 3 00 20290</t>
  </si>
  <si>
    <t xml:space="preserve">849 04 09 84 0 00 20300 000 </t>
  </si>
  <si>
    <t xml:space="preserve">Благоустройство набережной реки Вытегра с восстановлением исторического облика </t>
  </si>
  <si>
    <t>849 04 09 84 0 00 20210 000</t>
  </si>
  <si>
    <t xml:space="preserve"> 84 0  0020210</t>
  </si>
  <si>
    <t>Ремонт моста к детскому парку в г.Вытегра</t>
  </si>
  <si>
    <t>Мероприятия по строительству, реконструкции и капитальному ремонту централизованных систем водоснабжения и водоотведения</t>
  </si>
  <si>
    <t xml:space="preserve">ПЕРЕЧЕНЬ ГЛАВНЫХ АДМИНИСТРАТОРОВ ДОХОДОВ БЮДЖЕТА МУНИЦИПАЛЬНОГО ОБРАЗОВАНИЯ "ГОРОД ВЫТЕГРА"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</si>
  <si>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</si>
  <si>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</si>
  <si>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</si>
  <si>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муниципального образования "Город Вытегра"</t>
  </si>
  <si>
    <t xml:space="preserve">Государственная пошлина на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</si>
  <si>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</si>
  <si>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</si>
  <si>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</si>
  <si>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</si>
  <si>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</si>
  <si>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</si>
  <si>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</si>
  <si>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</si>
  <si>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</si>
  <si>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</si>
  <si>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</si>
  <si>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</si>
  <si>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</si>
  <si>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</si>
  <si>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</si>
  <si>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ИСТОЧНИКОВ ВНУТРЕННЕГО ФИНАНСИРОВАНИЯ ДЕФИЦИТА БЮДЖЕТА МУНИЦИПАЛЬНОГО ОБРАЗОВАНИЯ "ГОРОД ВЫТЕГРА" </t>
  </si>
  <si>
    <t>главного администратора</t>
  </si>
  <si>
    <t>источников финансирования дефицита бюджета</t>
  </si>
  <si>
    <t>01 05 02 01 13 0000 610</t>
  </si>
  <si>
    <t>Уменьшение прочих остатков денежных средств бюджетов городских поселения</t>
  </si>
  <si>
    <t>Дотации бюджетам городских поселений на поддержку мер по обеспечению сбалансированности 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</si>
  <si>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</si>
  <si>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 на осуществление полномочий в сфере физической культуры и спорта</t>
  </si>
  <si>
    <t>78 0 0020260</t>
  </si>
  <si>
    <t>97 0 00 20520</t>
  </si>
  <si>
    <t>Содержание и обслуживание муниципальной казны</t>
  </si>
  <si>
    <t>2 02 10000 00 0000 150</t>
  </si>
  <si>
    <t>2 02 15002 13 0000 150</t>
  </si>
  <si>
    <t>2 02 20000 00 0000 150</t>
  </si>
  <si>
    <t>2 02 29999 13 0000 150</t>
  </si>
  <si>
    <t>2 02 30000 00 0000 150</t>
  </si>
  <si>
    <t>2 02 40000 00 0000 150</t>
  </si>
  <si>
    <t>2 02 49999 13 0000 150</t>
  </si>
  <si>
    <t xml:space="preserve">2 02 49999 13 0000 150 </t>
  </si>
  <si>
    <t>2 19 60010 13 0000 150</t>
  </si>
  <si>
    <t>Иные межбюджетные трансферты на осуществление полномочий в сфере физической культуры и спорта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</si>
  <si>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 (администрирование)</t>
  </si>
  <si>
    <t xml:space="preserve"> 1 08 07175 01 0000 110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</si>
  <si>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</si>
  <si>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</si>
  <si>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</si>
  <si>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</si>
  <si>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2 02 27112 13 0000 150 </t>
  </si>
  <si>
    <t>2 08 05000 13 0000 150</t>
  </si>
  <si>
    <t>2 07 05030 13 0000 150</t>
  </si>
  <si>
    <t>Дотации бюджетам городских поселений на поддержку мер по обеспечению  сбалансированности бюджетов</t>
  </si>
  <si>
    <t>Погашение кредиторской задолженности по  мероприятиям по благоустройству территории муниципального образования</t>
  </si>
  <si>
    <t>70 0 00 00000</t>
  </si>
  <si>
    <t>2022 год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</si>
  <si>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</si>
  <si>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73 0 00 72310</t>
  </si>
  <si>
    <t>849 2 02 49999 13 0000 150</t>
  </si>
  <si>
    <t>Софинансирование на ремонт улично-дорожной сети в г.Вытегра</t>
  </si>
  <si>
    <t>01 05 02 01 13 0000 510</t>
  </si>
  <si>
    <t>76 А 00 64010</t>
  </si>
  <si>
    <t>76 А 00 00000</t>
  </si>
  <si>
    <t>76А 00 64010</t>
  </si>
  <si>
    <t xml:space="preserve">Мероприятия  на организацию уличного освещения 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</si>
  <si>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</si>
  <si>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</si>
  <si>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2023 год</t>
  </si>
  <si>
    <t>2 02 16001 13 0000 150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</si>
  <si>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</si>
  <si>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</t>
  </si>
  <si>
    <t>2 04 05099 13 0000 150</t>
  </si>
  <si>
    <t>84 0 00 71350</t>
  </si>
  <si>
    <t>84 0 0071350</t>
  </si>
  <si>
    <t>84 0 00 S1350</t>
  </si>
  <si>
    <t>Ремонт улично-дорожной сети  в г. Вытегра</t>
  </si>
  <si>
    <t>85 2 00 20260</t>
  </si>
  <si>
    <t>76 0 20 L5551</t>
  </si>
  <si>
    <t>Иные межбюджетные трансферты на осуществление полномочий на реализацию мероприятий  по благоустройству  территорий</t>
  </si>
  <si>
    <t>Иные межбюджетные трансферты на осуществление полномочий на реализацию мероприятий  по благоустройству  дворовых территорий</t>
  </si>
  <si>
    <t>Развитие общественно-культурной зоны вдоль исторической набережной р. Вытегра, сохранившей элементы Мариинской водной системы, с реконструкцией детского городка</t>
  </si>
  <si>
    <t>85 3 00 20300</t>
  </si>
  <si>
    <t>85 3 F2 54240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</si>
  <si>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</si>
  <si>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77 0 00 70030</t>
  </si>
  <si>
    <t>Организационно-воспитательная работа</t>
  </si>
  <si>
    <t>79 0 00 00000</t>
  </si>
  <si>
    <t>79 0 00 20260</t>
  </si>
  <si>
    <t>90 0  00 20260</t>
  </si>
  <si>
    <t>90 0 00  20260</t>
  </si>
  <si>
    <t>Обеспечение мероприятий в области спорта и физической культуры</t>
  </si>
  <si>
    <t>90 0 00 00000</t>
  </si>
  <si>
    <t>90 0  00 00000</t>
  </si>
  <si>
    <t>Иные межбюджетные трансферты на  администрирование по реализации мероприятий  по благоустройству  территорий</t>
  </si>
  <si>
    <t>Иные межбюджетные трансферты на  администрирование на реализацию мероприятий  по благоустройству  территорий</t>
  </si>
  <si>
    <t>01 0 00 00000</t>
  </si>
  <si>
    <t>Основное мероприятие 2 "Текущий и капитальный ремонт водопроводных сетей"</t>
  </si>
  <si>
    <t>01 0 02 20360</t>
  </si>
  <si>
    <t>Мероприятия по текущему и капитальному ремонту водопроводных сетей</t>
  </si>
  <si>
    <t>Под-раздел</t>
  </si>
  <si>
    <t xml:space="preserve">Целевая статья </t>
  </si>
  <si>
    <t>Вид расходов</t>
  </si>
  <si>
    <t>Всего расходов</t>
  </si>
  <si>
    <t>Прочие безвозмездные поступления от негосударственных организаций в бюджеты городских поселений</t>
  </si>
  <si>
    <t>97 0 0020520</t>
  </si>
  <si>
    <t>78 0 00 23080</t>
  </si>
  <si>
    <t>78 0  00 23080</t>
  </si>
  <si>
    <t>78 0 00 20260</t>
  </si>
  <si>
    <t>20225243 13 0000 150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</si>
  <si>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</si>
  <si>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Мероприятия на благоустройство объектов туристской индустрии </t>
  </si>
  <si>
    <t>97 0 0021110</t>
  </si>
  <si>
    <t>97 0 00 21320</t>
  </si>
  <si>
    <t>Возмещение расходов на исполнение судебных актов и мировых соглашений</t>
  </si>
  <si>
    <t>2 02 45424 13 0000 150</t>
  </si>
  <si>
    <t>2 07 00000 00 0000 000</t>
  </si>
  <si>
    <t>2 04 00000 00 0000 000</t>
  </si>
  <si>
    <t>2 02 25243 13 0000 150</t>
  </si>
  <si>
    <t xml:space="preserve">Прочие безвозмездные поступления от негосударственных организаций в бюджеты городских поселений </t>
  </si>
  <si>
    <t>БЮДЖЕТА  МУНИЦИПАЛЬНОГО ОБРАЗОВАНИЯ "ГОРОД ВЫТЕГРА"   НА 2022 ГОД</t>
  </si>
  <si>
    <t>И ПЛАНОВЫЙ ПЕРИОД  2023 И 2024 ГОДОВ</t>
  </si>
  <si>
    <t>2024 год</t>
  </si>
  <si>
    <t>Приложение 2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2022 год и плановый период 2023- 2024 годов"</t>
  </si>
  <si>
    <t>ОБЪЕМ  ДОХОДОВ БЮДЖЕТА МУНИЦИПАЛЬНОГО ОБРАЗОВАНИЯ "ГОРОД ВЫТЕГРА", ФОРМИРУЕМЫЙ ЗА СЧЕТ НАЛОГОВЫХ И НЕНАЛОГОВЫХ ДОХОДОВ, А ТАКЖЕ БЕЗВОЗМЕЗДНЫХ ПОСТУПЛЕНИЙ НА 2022 ГОД И ПЛАНОВЫЙ ПЕРИОД  2023 И 2024 ГОДОВ</t>
  </si>
  <si>
    <t>2 02 36900 13 0000 150</t>
  </si>
  <si>
    <t>Единая субвенция бюджетам городских поселений из бюджета Российской Федерации</t>
  </si>
  <si>
    <t>Приложение 3   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2023- 2024 годов"</t>
  </si>
  <si>
    <t xml:space="preserve">                    от 00 декабря 2021 года   №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</si>
  <si>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</si>
  <si>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городской среды</t>
  </si>
  <si>
    <t>Единая субвенция бюджетам городских поселений из бюджета субъекта Российской Федерации</t>
  </si>
  <si>
    <t>1 16 02020 02 0000 140</t>
  </si>
  <si>
    <t xml:space="preserve">Административные штрафы, установленные законами субъектов Российской  Федерации об административных правонарушениях, за нарушение муниципальных правовых актов </t>
  </si>
  <si>
    <t>2 18 60010 13 0000 150</t>
  </si>
  <si>
    <t>Доходы бюджетов  городских поселений  от возврата 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</si>
  <si>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Приложение 4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2023 - 2024 годов"</t>
  </si>
  <si>
    <t>от 00 декабря  2021 года   № 000</t>
  </si>
  <si>
    <t xml:space="preserve"> КЛАССИФИКАЦИИ РАСХОДОВ БЮДЖЕТОВ НА 2022 ГОД И ПЛАНОВЫЙ ПЕРИОД  2023 И 2024 ГОДОВ</t>
  </si>
  <si>
    <t>ОБЪЕМ ДОХОДОВ И РАСПРЕДЕЛЕНИЕ БЮДЖЕТНЫХ АССИГНОВАНИЙ                                ДОРОЖНОГО ФОНДА МУНИЦИПАЛЬНОГО ОБРАЗОВАНИЯ "ГОРОД ВЫТЕГРА"                                                            НА 2022 ГОД И ПЛАНОВЫЙ ПЕРИОД 2023-2024 ГОДОВ</t>
  </si>
  <si>
    <t xml:space="preserve">Приложение 3 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2022 год и плановый период 2023 - 2024 годов"   </t>
  </si>
  <si>
    <t>остаток средств на 01.01.2022</t>
  </si>
  <si>
    <t>Проведение мероприятий  для детей и молодежи</t>
  </si>
  <si>
    <t>79 0 00 20590</t>
  </si>
  <si>
    <t>01 0 F5 52430</t>
  </si>
  <si>
    <t>тыс. рублей</t>
  </si>
  <si>
    <t>01 0 F5 00000</t>
  </si>
  <si>
    <t xml:space="preserve">05 </t>
  </si>
  <si>
    <t xml:space="preserve">02 </t>
  </si>
  <si>
    <t>Мероприятия по строительству, реконструкции и капитальный ремонт централизованных систем водоотведения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</si>
  <si>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</si>
  <si>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0 01 S3040</t>
  </si>
  <si>
    <t>Сельское хозяйство и рыболовство</t>
  </si>
  <si>
    <t>Проведение мероприятий по предотвращению распространения сорного растения борщевик Сосновского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</si>
  <si>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</si>
  <si>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</si>
  <si>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51 0 00 71400</t>
  </si>
  <si>
    <t>51 0 00 00000</t>
  </si>
  <si>
    <t>Мероприятия в области сельского хозяйства</t>
  </si>
  <si>
    <t>880</t>
  </si>
  <si>
    <t>Мероприятия по проведению выборов и референдумов</t>
  </si>
  <si>
    <t>Специальные расходы</t>
  </si>
  <si>
    <t>97 0 00 00300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</si>
  <si>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2022 ГОД И ПЛАНОВЫЙ ПЕРИОД  2023 год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</si>
  <si>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 ПЛАНОВЫЙ ПЕРИОД   2024 ГОД</t>
  </si>
  <si>
    <t xml:space="preserve">Приложение 5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</si>
  <si>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2022 ГОД    И ПЛАНОВЫЙ ПЕРИОД  2023  ГОД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</si>
  <si>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ПЛАНОВЫЙ  2024 ГОД                                                                                                                            </t>
  </si>
  <si>
    <t>Основное мероприятие 1" Реализация регионального проекта "Чистая вода""</t>
  </si>
  <si>
    <t>03 0 G5 00000</t>
  </si>
  <si>
    <t>03 0 G5 52430</t>
  </si>
  <si>
    <t>03 0 02 00000</t>
  </si>
  <si>
    <t>03 0 02 20360</t>
  </si>
  <si>
    <t>03 0 00 00000</t>
  </si>
  <si>
    <t>Основное мероприятие 3 "Текущий и капитальный ремонт водопроводных сетей"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</si>
  <si>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</si>
  <si>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г.г.».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</si>
  <si>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</si>
  <si>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</si>
  <si>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02 0 01 00000</t>
  </si>
  <si>
    <t>02 0 02 00000</t>
  </si>
  <si>
    <t>02 0  02 20200</t>
  </si>
  <si>
    <t>02 0 01 71350</t>
  </si>
  <si>
    <t>02 0 01 S1350</t>
  </si>
  <si>
    <t>Основное мероприятие  2 "Содержание автомобильных дорог и искусственных сооружений»</t>
  </si>
  <si>
    <t>Основное мероприятие  1 "Ремонт автомобильных дорог и искусственных сооружений"</t>
  </si>
  <si>
    <t>02 0 03 00000</t>
  </si>
  <si>
    <t>02 0 03 60620</t>
  </si>
  <si>
    <t xml:space="preserve">Приложение 4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</si>
  <si>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02 0 02 20200</t>
  </si>
  <si>
    <t xml:space="preserve">Приложение 8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</si>
  <si>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Распределение бюджетных ассигнований на реализацию муниципальных программ 
на 2022 год и плановый период 2023  год</t>
  </si>
  <si>
    <t xml:space="preserve">Приложение 9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</si>
  <si>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Приложение 10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2023 - 2024 годов"</t>
  </si>
  <si>
    <t>849 04 09 02 0 02 20200 000</t>
  </si>
  <si>
    <t xml:space="preserve">849 04 09 02 0 01 71350 000 </t>
  </si>
  <si>
    <t xml:space="preserve">849 04 09 02 0 01 S1350 000 </t>
  </si>
  <si>
    <t>03 0 F5 00000</t>
  </si>
  <si>
    <t>03 0 F5 52430</t>
  </si>
  <si>
    <r>
      <rPr>
        <i/>
        <sz val="12"/>
        <rFont val="Times New Roman"/>
        <family val="1"/>
        <charset val="204"/>
      </rPr>
      <t xml:space="preserve">Основное мероприятие 3 </t>
    </r>
    <r>
      <rPr>
        <sz val="12"/>
        <rFont val="Times New Roman"/>
        <family val="1"/>
        <charset val="204"/>
      </rPr>
      <t>"Создание условий для содержания автобусного маршрута"</t>
    </r>
  </si>
  <si>
    <t>Погашение кредиторской задолженности по перечислениям в фонд капитального ремонта</t>
  </si>
  <si>
    <t>Мероприятия на строительство, реконструкции (модернизацию) объектов питьевого водоснабжения</t>
  </si>
  <si>
    <t>Иные пенсии, социальные доплаты к пенсиям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</si>
  <si>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</si>
  <si>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</si>
  <si>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</si>
  <si>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Наименование кода группы,подгруппы,статьи,подстатьи,элемента,вида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</si>
  <si>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</si>
  <si>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Иные межбюджетные трансферты, перечисляемые в бюджет муниципального района</t>
  </si>
  <si>
    <t xml:space="preserve">Мероприятия на  организацию уличного освещения </t>
  </si>
  <si>
    <t>Иные межбюджетные трансферты на осуществление полномочий по формированию и исполнению бюджета поселения, подготовке проектов правовых актов по установлению, изменению и отмене местных налогов и сборов  поселения</t>
  </si>
  <si>
    <t xml:space="preserve">от  00 декабря  2021 года   № 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</si>
  <si>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</si>
  <si>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</si>
  <si>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</si>
  <si>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</si>
  <si>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Приложение 1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2022 год и плановый период 2023- 2024 годов"</t>
  </si>
  <si>
    <t>от 16  декабря 2021 года   №243</t>
  </si>
  <si>
    <t>от 16 декабря 2021 года   №243</t>
  </si>
  <si>
    <t>16  декабря  2021 года   №243</t>
  </si>
  <si>
    <t>16 декабря  2021 года   №243</t>
  </si>
  <si>
    <t>01 1 00 00000</t>
  </si>
  <si>
    <t>Подпрограмма 1 "Комплексное развитие систем коммунальной инфраструктуры в сфере водоснабжения муниципального образования «Город Вытегра»"</t>
  </si>
  <si>
    <t>Основное мероприятие 1" Строительство и реконструкция (модернизация ) объектов питьевого водоснабжения"</t>
  </si>
  <si>
    <t>01 1 F5 00000</t>
  </si>
  <si>
    <t>01 1 F5 52430</t>
  </si>
  <si>
    <t>01 1 02 00000</t>
  </si>
  <si>
    <t>01 1 02 20360</t>
  </si>
  <si>
    <t>Подпрограмма 2 "Комплексное развитие систем коммунальной инфраструктуры в сфере водоотведения муниципального образования «Город Вытегра»"</t>
  </si>
  <si>
    <t>01 2 00 00000</t>
  </si>
  <si>
    <t>01 2 01 00000</t>
  </si>
  <si>
    <t>Основное мероприятие 2 "Текущий и капитальный ремонт канализационных сетей"</t>
  </si>
  <si>
    <t>Мероприятия по текущему и капитальному ремонту канализационных сетей</t>
  </si>
  <si>
    <t>Основное мероприятие 2" Строительство и реконструкция (модернизация ) объектов питьевого водоснабжения в рамках регионального проекта "Чистая вода""</t>
  </si>
  <si>
    <t>Мероприятия на строительство, реконструкции (модернизацию) объектов питьевого водоснабженияв рамках регионального проекта "Чистая вода"</t>
  </si>
  <si>
    <t>01 1 01 00000</t>
  </si>
  <si>
    <t>01 1 01 73040</t>
  </si>
  <si>
    <t>01 1 01 S3040</t>
  </si>
  <si>
    <t>01 2 01 73040</t>
  </si>
  <si>
    <t>01 2 01 S3040</t>
  </si>
  <si>
    <t>01 2 02 00000</t>
  </si>
  <si>
    <t>01 2 02 20360</t>
  </si>
  <si>
    <t>Мероприятия  на строительство, реконструкции (модернизацию) объектов питьевого водоснабжения</t>
  </si>
  <si>
    <t>01 1 01 20130</t>
  </si>
  <si>
    <t>Мероприятия  по проектированию  объектов централизованных систем  водоснабжения</t>
  </si>
  <si>
    <t>Софинансирование мероприятия по проектированию  объектов централизованных систем  водоснабжения</t>
  </si>
  <si>
    <t xml:space="preserve">Распределение бюджетных ассигнований на реализацию муниципальных программ 
на плановый  2024 год </t>
  </si>
  <si>
    <t xml:space="preserve">Благоустройство </t>
  </si>
  <si>
    <t>от  16 декабря  2021 года   № 243</t>
  </si>
  <si>
    <t>от 16 декабря  2021 года   № 243</t>
  </si>
  <si>
    <t xml:space="preserve">Приложение 6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2023-2024 годов </t>
  </si>
  <si>
    <t>Приложение 7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 период 2023-2024 годов</t>
  </si>
  <si>
    <t>Муниципальная программа «Комплексное развитие систем коммунальной инфраструктуры в сфере водоснабжения  и водоотведения муниципального образования «Город Вытегра» Вытегорского муниципального района Вологодской области на 2021-2023г.г.».</t>
  </si>
  <si>
    <t>Муниципальная программа «Комплексное развитие систем коммунальной инфраструктуры в сфере водоснабжения и водоотведения  муниципального образования «Город Вытегра» Вытегорского муниципального района Вологодской области на 2021-2023г.г.».</t>
  </si>
  <si>
    <t>Основное мероприятие 1 " Строительство и  реконструкция  (модернизация) объектов  водоотведения"</t>
  </si>
  <si>
    <t>Основное мероприятие 1 " Строительство и  реконструкция  (модернизация) объектов водоотведения"</t>
  </si>
  <si>
    <t>Основное мероприятие 1" Строительство и реконструкция (модернизация ) объектов питьевого  водоснабжения"</t>
  </si>
  <si>
    <t>Мероприятия по реализацию проекта "Народный бюджет"</t>
  </si>
  <si>
    <t>Иные межбюджетные трансферты на осуществление  полномочий по воинским захоронениям</t>
  </si>
  <si>
    <t>76 0 00 L2990</t>
  </si>
  <si>
    <t>77 0 00 72270</t>
  </si>
  <si>
    <t>Мероприятия по реализации проекта "Народный бюджет"</t>
  </si>
  <si>
    <t>Мероприятия  на реализацию проекта "Народный бюджет"</t>
  </si>
  <si>
    <t>85 2 0072270</t>
  </si>
  <si>
    <t>Приобретение имущества в муниципальную собственность</t>
  </si>
  <si>
    <t>97 0 00 20570</t>
  </si>
  <si>
    <t>310</t>
  </si>
  <si>
    <t>Приложение 1 к решению Городского Совета муниципального образования "Город Вытегра" от 19.12.2022 года №24</t>
  </si>
  <si>
    <t>Приложение 2 к решению Городского Совета муниципального образования "Город Вытегра" от 19.12.2022 года №24</t>
  </si>
  <si>
    <t>Приложение 3 к решению Городского Совета муниципального образования "Город Вытегра" от 19.12.2022 года №24</t>
  </si>
  <si>
    <t>Приложение 4 к решению Городского Совета муниципального образования "Город Вытегра"         от 19.12.2022 года №24</t>
  </si>
  <si>
    <t>Приложение 5 к решению Городского Совета муниципального образования "Город Вытегра"                                                                 от 19.12.2022 года №24</t>
  </si>
  <si>
    <t>Приложение 6 к решению Городского Совета муниципального образования "Город Вытегра" от 19.12.2022 года №24</t>
  </si>
  <si>
    <t>Приложение 7 к решению Городского Совета муниципального образования "Город Вытегра" от 19.12.2022 года №24</t>
  </si>
  <si>
    <t>Приложение 8 к решению Городского Совета муниципального образования "Город Вытегра"                                            от 19.12.2022 года №24</t>
  </si>
  <si>
    <t>Приложение 9 к решению Городского Совета муниципального образования "Город Вытегра"                                         от 19.12.2022 года №24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</si>
</sst>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9" fillId="0" borderId="0"/>
  </cellStyleXfs>
  <cellXfs count="40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164" fontId="6" fillId="0" borderId="0" xfId="0" applyNumberFormat="1" applyFont="1"/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7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2" fillId="0" borderId="0" xfId="1" applyFont="1"/>
    <xf numFmtId="0" fontId="15" fillId="0" borderId="0" xfId="0" applyFont="1" applyAlignment="1"/>
    <xf numFmtId="0" fontId="2" fillId="0" borderId="0" xfId="1" applyNumberFormat="1" applyFont="1" applyFill="1" applyAlignment="1" applyProtection="1">
      <protection hidden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left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 applyFill="1"/>
    <xf numFmtId="165" fontId="1" fillId="0" borderId="1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2" applyFont="1" applyAlignment="1"/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1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0" fontId="12" fillId="0" borderId="5" xfId="2" applyFont="1" applyBorder="1" applyAlignment="1">
      <alignment horizontal="left" wrapText="1"/>
    </xf>
    <xf numFmtId="0" fontId="1" fillId="0" borderId="5" xfId="2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1" fillId="0" borderId="1" xfId="2" applyNumberFormat="1" applyFont="1" applyBorder="1"/>
    <xf numFmtId="165" fontId="5" fillId="0" borderId="1" xfId="2" applyNumberFormat="1" applyFont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6" fillId="0" borderId="0" xfId="0" applyNumberFormat="1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right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1" fillId="0" borderId="5" xfId="2" applyNumberFormat="1" applyFont="1" applyBorder="1" applyAlignment="1">
      <alignment horizontal="center"/>
    </xf>
    <xf numFmtId="165" fontId="1" fillId="0" borderId="2" xfId="2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Приложения к решению о бюджете на 2014 год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2;&#1088;&#1077;&#1089;&#1072;&#1085;&#1086;&#1074;&#1072;/AppData/Roaming/Microsoft/Excel/&#1087;&#1088;&#1080;&#1083;&#1086;&#1078;&#1077;&#1085;&#1080;&#1077;%20&#1073;&#1102;&#1076;&#1078;&#1077;&#1090;%20&#1085;&#1072;%202016%20&#1075;&#1086;&#1076;%20&#1080;&#1079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\2021&#1043;&#1054;&#1044;\&#1041;&#1102;&#1076;&#1078;&#1077;&#1090;&#1099;%20&#1087;&#1086;&#1089;&#1077;&#1083;&#1077;&#1085;&#1080;&#1081;%20&#1085;&#1072;%202021-2023\&#1054;&#1096;&#1090;&#1080;&#1085;&#1089;&#1082;&#1086;&#1077;\&#1041;&#1102;&#1076;&#1078;&#1077;&#1090;%202021-2023\&#1055;&#1088;&#1080;&#1083;&#1086;&#1078;&#1077;&#1085;&#1080;&#1103;%202021-2023%20&#1054;&#109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2/Desktop/&#1043;&#1054;&#1056;&#1054;&#1044;%20&#1042;&#1099;&#1090;&#1077;&#1075;&#1088;&#1072;/!&#1056;&#1077;&#1096;&#1077;&#1085;&#1080;&#1103;%20&#1043;&#1086;&#1088;&#1086;&#1076;&#1089;&#1082;&#1086;&#1075;&#1086;%20&#1057;&#1086;&#1074;&#1077;&#1090;&#1072;/!&#1056;&#1077;&#1096;&#1077;&#1085;&#1080;&#1077;%20&#1041;&#1102;&#1076;&#1078;&#1077;&#1090;%202018_40%20&#1086;&#1090;%2019.12.2017/&#1057;&#1077;&#1089;&#1089;&#1080;&#1103;%2010_2017%2012%2019_&#8470;40_&#1041;&#1102;&#1076;&#1078;&#1077;&#1090;2018/&#8470;40%20&#1073;&#1102;&#1076;&#1078;&#1077;&#1090;%202018/&#1073;&#1102;&#1076;&#1078;&#1077;&#1090;%20&#1087;&#1088;&#1080;&#1083;&#1086;&#1078;&#1077;&#1085;&#1080;&#1103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G16">
            <v>759.9</v>
          </cell>
        </row>
        <row r="69">
          <cell r="G6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E15" t="str">
            <v>01 0 00 00000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пр"/>
      <sheetName val="7пр"/>
      <sheetName val="8пр"/>
      <sheetName val="9пр"/>
      <sheetName val="Лист1"/>
    </sheetNames>
    <sheetDataSet>
      <sheetData sheetId="0"/>
      <sheetData sheetId="1"/>
      <sheetData sheetId="2"/>
      <sheetData sheetId="3"/>
      <sheetData sheetId="4"/>
      <sheetData sheetId="5">
        <row r="109">
          <cell r="G109">
            <v>3000</v>
          </cell>
        </row>
        <row r="111">
          <cell r="I111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"/>
  <sheetViews>
    <sheetView topLeftCell="B1" zoomScaleNormal="100" zoomScaleSheetLayoutView="90" workbookViewId="0">
      <selection activeCell="F21" sqref="A1:F21"/>
    </sheetView>
  </sheetViews>
  <sheetFormatPr defaultRowHeight="12.75"/>
  <cols>
    <col min="1" max="1" width="3" hidden="1" customWidth="1"/>
    <col min="2" max="2" width="28.7109375" customWidth="1"/>
    <col min="3" max="3" width="48.7109375" customWidth="1"/>
    <col min="4" max="4" width="13.85546875" customWidth="1"/>
    <col min="5" max="5" width="13.28515625" customWidth="1"/>
    <col min="6" max="6" width="21" customWidth="1"/>
    <col min="8" max="8" width="9.140625" style="23"/>
  </cols>
  <sheetData>
    <row r="1" spans="1:7">
      <c r="E1" s="268" t="s">
        <v>639</v>
      </c>
      <c r="F1" s="268"/>
    </row>
    <row r="2" spans="1:7">
      <c r="E2" s="268"/>
      <c r="F2" s="268"/>
    </row>
    <row r="3" spans="1:7" ht="42.75" customHeight="1">
      <c r="E3" s="268"/>
      <c r="F3" s="268"/>
    </row>
    <row r="4" spans="1:7" ht="0.75" customHeight="1"/>
    <row r="5" spans="1:7" ht="84" customHeight="1">
      <c r="C5" s="24"/>
      <c r="D5" s="269" t="s">
        <v>588</v>
      </c>
      <c r="E5" s="269"/>
      <c r="F5" s="269"/>
    </row>
    <row r="6" spans="1:7" ht="21" customHeight="1">
      <c r="C6" s="24"/>
      <c r="D6" s="269" t="s">
        <v>589</v>
      </c>
      <c r="E6" s="269"/>
      <c r="F6" s="269"/>
      <c r="G6" s="25"/>
    </row>
    <row r="7" spans="1:7" ht="15.75">
      <c r="A7" s="4"/>
      <c r="B7" s="4"/>
      <c r="C7" s="25"/>
      <c r="D7" s="4"/>
    </row>
    <row r="8" spans="1:7" ht="15.75">
      <c r="A8" s="276" t="s">
        <v>205</v>
      </c>
      <c r="B8" s="276"/>
      <c r="C8" s="276"/>
      <c r="D8" s="276"/>
      <c r="E8" s="276"/>
      <c r="F8" s="276"/>
    </row>
    <row r="9" spans="1:7" ht="15.75">
      <c r="A9" s="276" t="s">
        <v>321</v>
      </c>
      <c r="B9" s="276"/>
      <c r="C9" s="276"/>
      <c r="D9" s="276"/>
      <c r="E9" s="276"/>
      <c r="F9" s="276"/>
    </row>
    <row r="10" spans="1:7" ht="15.75">
      <c r="A10" s="276" t="s">
        <v>492</v>
      </c>
      <c r="B10" s="276"/>
      <c r="C10" s="276"/>
      <c r="D10" s="276"/>
      <c r="E10" s="276"/>
      <c r="F10" s="276"/>
    </row>
    <row r="11" spans="1:7" ht="15.75">
      <c r="A11" s="55"/>
      <c r="B11" s="276" t="s">
        <v>493</v>
      </c>
      <c r="C11" s="276"/>
      <c r="D11" s="276"/>
      <c r="E11" s="276"/>
      <c r="F11" s="276"/>
    </row>
    <row r="12" spans="1:7" ht="15.75">
      <c r="A12" s="4"/>
      <c r="B12" s="4"/>
      <c r="C12" s="4"/>
      <c r="D12" s="275" t="s">
        <v>214</v>
      </c>
      <c r="E12" s="275"/>
      <c r="F12" s="275"/>
    </row>
    <row r="13" spans="1:7" ht="23.25" customHeight="1">
      <c r="A13" s="4"/>
      <c r="B13" s="270" t="s">
        <v>206</v>
      </c>
      <c r="C13" s="270" t="s">
        <v>578</v>
      </c>
      <c r="D13" s="272" t="s">
        <v>0</v>
      </c>
      <c r="E13" s="273"/>
      <c r="F13" s="274"/>
    </row>
    <row r="14" spans="1:7" ht="74.25" customHeight="1">
      <c r="A14" s="4"/>
      <c r="B14" s="271"/>
      <c r="C14" s="271"/>
      <c r="D14" s="67" t="s">
        <v>428</v>
      </c>
      <c r="E14" s="27" t="s">
        <v>440</v>
      </c>
      <c r="F14" s="27" t="s">
        <v>494</v>
      </c>
    </row>
    <row r="15" spans="1:7" ht="14.25" customHeight="1">
      <c r="A15" s="4"/>
      <c r="B15" s="26">
        <v>1</v>
      </c>
      <c r="C15" s="26">
        <v>2</v>
      </c>
      <c r="D15" s="67">
        <v>3</v>
      </c>
      <c r="E15" s="27">
        <v>4</v>
      </c>
      <c r="F15" s="27">
        <v>5</v>
      </c>
    </row>
    <row r="16" spans="1:7" ht="30.75" customHeight="1">
      <c r="A16" s="4"/>
      <c r="B16" s="28" t="s">
        <v>207</v>
      </c>
      <c r="C16" s="29" t="s">
        <v>285</v>
      </c>
      <c r="D16" s="68">
        <f>D17+D19</f>
        <v>12266.399999999994</v>
      </c>
      <c r="E16" s="30">
        <f>E17+E19</f>
        <v>0</v>
      </c>
      <c r="F16" s="30">
        <f>F17+F19</f>
        <v>0</v>
      </c>
      <c r="G16" s="23"/>
    </row>
    <row r="17" spans="1:6" ht="41.25" customHeight="1">
      <c r="A17" s="4"/>
      <c r="B17" s="31" t="s">
        <v>208</v>
      </c>
      <c r="C17" s="32" t="s">
        <v>209</v>
      </c>
      <c r="D17" s="69">
        <f>D18</f>
        <v>-150310.5</v>
      </c>
      <c r="E17" s="33">
        <f>E18</f>
        <v>-155609.1</v>
      </c>
      <c r="F17" s="33">
        <f>F18</f>
        <v>-120092.7</v>
      </c>
    </row>
    <row r="18" spans="1:6" ht="41.25" customHeight="1">
      <c r="A18" s="4"/>
      <c r="B18" s="31" t="s">
        <v>210</v>
      </c>
      <c r="C18" s="32" t="s">
        <v>286</v>
      </c>
      <c r="D18" s="69">
        <f>-'2'!E54</f>
        <v>-150310.5</v>
      </c>
      <c r="E18" s="33">
        <f>-'2'!F54</f>
        <v>-155609.1</v>
      </c>
      <c r="F18" s="33">
        <f>-'2'!G54</f>
        <v>-120092.7</v>
      </c>
    </row>
    <row r="19" spans="1:6" ht="31.5" customHeight="1">
      <c r="A19" s="4"/>
      <c r="B19" s="31" t="s">
        <v>211</v>
      </c>
      <c r="C19" s="32" t="s">
        <v>288</v>
      </c>
      <c r="D19" s="69">
        <f>D20</f>
        <v>162576.9</v>
      </c>
      <c r="E19" s="33">
        <f>E20</f>
        <v>155609.09999999998</v>
      </c>
      <c r="F19" s="33">
        <f>F20</f>
        <v>120092.7</v>
      </c>
    </row>
    <row r="20" spans="1:6" ht="35.25" customHeight="1">
      <c r="A20" s="4"/>
      <c r="B20" s="31" t="s">
        <v>212</v>
      </c>
      <c r="C20" s="32" t="s">
        <v>287</v>
      </c>
      <c r="D20" s="69">
        <f>'4!'!G292</f>
        <v>162576.9</v>
      </c>
      <c r="E20" s="33">
        <f>'4!'!H292</f>
        <v>155609.09999999998</v>
      </c>
      <c r="F20" s="33">
        <f>'5'!I265</f>
        <v>120092.7</v>
      </c>
    </row>
    <row r="21" spans="1:6" ht="15.75">
      <c r="A21" s="4"/>
      <c r="B21" s="4"/>
      <c r="C21" s="4"/>
      <c r="D21" s="4"/>
    </row>
    <row r="22" spans="1:6" ht="15.75">
      <c r="A22" s="4"/>
      <c r="B22" s="4"/>
      <c r="C22" s="4"/>
      <c r="D22" s="4"/>
    </row>
    <row r="23" spans="1:6" ht="15.75">
      <c r="A23" s="4"/>
      <c r="B23" s="4"/>
      <c r="C23" s="4"/>
      <c r="D23" s="4"/>
    </row>
    <row r="24" spans="1:6">
      <c r="B24" s="34"/>
    </row>
    <row r="25" spans="1:6">
      <c r="B25" s="34"/>
    </row>
    <row r="26" spans="1:6">
      <c r="B26" s="34"/>
    </row>
    <row r="27" spans="1:6">
      <c r="E27" s="23"/>
    </row>
  </sheetData>
  <mergeCells count="11">
    <mergeCell ref="E1:F3"/>
    <mergeCell ref="D5:F5"/>
    <mergeCell ref="B13:B14"/>
    <mergeCell ref="C13:C14"/>
    <mergeCell ref="D13:F13"/>
    <mergeCell ref="D12:F12"/>
    <mergeCell ref="A8:F8"/>
    <mergeCell ref="A9:F9"/>
    <mergeCell ref="A10:F10"/>
    <mergeCell ref="B11:F11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workbookViewId="0">
      <selection activeCell="E4" sqref="E4:G8"/>
    </sheetView>
  </sheetViews>
  <sheetFormatPr defaultRowHeight="12.75"/>
  <cols>
    <col min="1" max="1" width="46.7109375" customWidth="1"/>
    <col min="2" max="2" width="10.7109375" customWidth="1"/>
    <col min="3" max="3" width="9.85546875" customWidth="1"/>
    <col min="4" max="4" width="16" customWidth="1"/>
    <col min="5" max="5" width="8.140625" customWidth="1"/>
    <col min="6" max="6" width="12.42578125" customWidth="1"/>
    <col min="7" max="7" width="14" customWidth="1"/>
  </cols>
  <sheetData>
    <row r="2" spans="1:7" ht="90.75" customHeight="1">
      <c r="F2" s="268" t="s">
        <v>646</v>
      </c>
      <c r="G2" s="268"/>
    </row>
    <row r="3" spans="1:7" ht="6.75" customHeight="1"/>
    <row r="4" spans="1:7" ht="15.75" customHeight="1">
      <c r="A4" s="162"/>
      <c r="B4" s="162"/>
      <c r="C4" s="162"/>
      <c r="D4" s="162"/>
      <c r="E4" s="374" t="s">
        <v>562</v>
      </c>
      <c r="F4" s="374"/>
      <c r="G4" s="374"/>
    </row>
    <row r="5" spans="1:7" ht="15.75" customHeight="1">
      <c r="A5" s="162"/>
      <c r="B5" s="162"/>
      <c r="C5" s="162"/>
      <c r="D5" s="162"/>
      <c r="E5" s="374"/>
      <c r="F5" s="374"/>
      <c r="G5" s="374"/>
    </row>
    <row r="6" spans="1:7" ht="11.25" customHeight="1">
      <c r="A6" s="162"/>
      <c r="B6" s="162"/>
      <c r="C6" s="162"/>
      <c r="D6" s="162"/>
      <c r="E6" s="374"/>
      <c r="F6" s="374"/>
      <c r="G6" s="374"/>
    </row>
    <row r="7" spans="1:7" ht="32.25" customHeight="1">
      <c r="A7" s="162"/>
      <c r="B7" s="162"/>
      <c r="C7" s="162"/>
      <c r="D7" s="162"/>
      <c r="E7" s="374"/>
      <c r="F7" s="374"/>
      <c r="G7" s="374"/>
    </row>
    <row r="8" spans="1:7" ht="15.75" customHeight="1">
      <c r="A8" s="162"/>
      <c r="B8" s="162"/>
      <c r="C8" s="162"/>
      <c r="D8" s="162"/>
      <c r="E8" s="374"/>
      <c r="F8" s="374"/>
      <c r="G8" s="374"/>
    </row>
    <row r="9" spans="1:7" ht="24" customHeight="1">
      <c r="A9" s="162"/>
      <c r="B9" s="162"/>
      <c r="C9" s="162"/>
      <c r="D9" s="162"/>
      <c r="E9" s="162"/>
      <c r="F9" s="373" t="s">
        <v>620</v>
      </c>
      <c r="G9" s="373"/>
    </row>
    <row r="10" spans="1:7" ht="40.5" customHeight="1">
      <c r="A10" s="375" t="s">
        <v>563</v>
      </c>
      <c r="B10" s="375"/>
      <c r="C10" s="375"/>
      <c r="D10" s="375"/>
      <c r="E10" s="375"/>
      <c r="F10" s="375"/>
      <c r="G10" s="375"/>
    </row>
    <row r="11" spans="1:7" ht="15.75">
      <c r="A11" s="163"/>
      <c r="B11" s="163"/>
      <c r="C11" s="163"/>
      <c r="D11" s="163"/>
      <c r="E11" s="163"/>
      <c r="F11" s="163"/>
      <c r="G11" s="164" t="s">
        <v>517</v>
      </c>
    </row>
    <row r="12" spans="1:7" ht="15.75">
      <c r="A12" s="376" t="s">
        <v>1</v>
      </c>
      <c r="B12" s="376" t="s">
        <v>215</v>
      </c>
      <c r="C12" s="377" t="s">
        <v>472</v>
      </c>
      <c r="D12" s="377" t="s">
        <v>473</v>
      </c>
      <c r="E12" s="377" t="s">
        <v>474</v>
      </c>
      <c r="F12" s="378" t="s">
        <v>0</v>
      </c>
      <c r="G12" s="378"/>
    </row>
    <row r="13" spans="1:7" ht="15.75">
      <c r="A13" s="376"/>
      <c r="B13" s="376"/>
      <c r="C13" s="377"/>
      <c r="D13" s="377"/>
      <c r="E13" s="377"/>
      <c r="F13" s="44" t="s">
        <v>428</v>
      </c>
      <c r="G13" s="44" t="s">
        <v>440</v>
      </c>
    </row>
    <row r="14" spans="1:7" ht="15.75">
      <c r="A14" s="165">
        <v>1</v>
      </c>
      <c r="B14" s="165">
        <v>2</v>
      </c>
      <c r="C14" s="165">
        <v>3</v>
      </c>
      <c r="D14" s="165">
        <v>4</v>
      </c>
      <c r="E14" s="165">
        <v>5</v>
      </c>
      <c r="F14" s="165">
        <v>6</v>
      </c>
      <c r="G14" s="165">
        <v>7</v>
      </c>
    </row>
    <row r="15" spans="1:7" ht="112.5" customHeight="1">
      <c r="A15" s="166" t="str">
        <f>'6'!B172</f>
        <v>Муниципальная программа «Комплексное развитие систем коммунальной инфраструктуры в сфере водоснабжения и водоотведения  муниципального образования «Город Вытегра» Вытегорского муниципального района Вологодской области на 2021-2023г.г.».</v>
      </c>
      <c r="B15" s="167"/>
      <c r="C15" s="167"/>
      <c r="D15" s="168" t="str">
        <f>'[2]7'!E15</f>
        <v>01 0 00 00000</v>
      </c>
      <c r="E15" s="167"/>
      <c r="F15" s="169">
        <f>F16+F30</f>
        <v>32835.1</v>
      </c>
      <c r="G15" s="169">
        <f>G16+G30</f>
        <v>50130</v>
      </c>
    </row>
    <row r="16" spans="1:7" ht="74.25" customHeight="1">
      <c r="A16" s="243" t="s">
        <v>594</v>
      </c>
      <c r="B16" s="244" t="s">
        <v>10</v>
      </c>
      <c r="C16" s="244" t="s">
        <v>8</v>
      </c>
      <c r="D16" s="244" t="s">
        <v>593</v>
      </c>
      <c r="E16" s="244"/>
      <c r="F16" s="245">
        <f>F17+F24+F27</f>
        <v>5314.8</v>
      </c>
      <c r="G16" s="245">
        <f>G17+G24+G27</f>
        <v>49930</v>
      </c>
    </row>
    <row r="17" spans="1:7" ht="57" customHeight="1">
      <c r="A17" s="38" t="s">
        <v>595</v>
      </c>
      <c r="B17" s="110" t="s">
        <v>10</v>
      </c>
      <c r="C17" s="110" t="s">
        <v>8</v>
      </c>
      <c r="D17" s="110" t="s">
        <v>607</v>
      </c>
      <c r="E17" s="110"/>
      <c r="F17" s="37">
        <f>F18+F20+F22</f>
        <v>5000</v>
      </c>
      <c r="G17" s="37">
        <f>G18+G20</f>
        <v>9900</v>
      </c>
    </row>
    <row r="18" spans="1:7" ht="39" customHeight="1">
      <c r="A18" s="241" t="s">
        <v>616</v>
      </c>
      <c r="B18" s="9" t="s">
        <v>10</v>
      </c>
      <c r="C18" s="9" t="s">
        <v>8</v>
      </c>
      <c r="D18" s="9" t="s">
        <v>608</v>
      </c>
      <c r="E18" s="9"/>
      <c r="F18" s="18">
        <f>F19</f>
        <v>0</v>
      </c>
      <c r="G18" s="18">
        <f>G19</f>
        <v>9603</v>
      </c>
    </row>
    <row r="19" spans="1:7" ht="23.25" customHeight="1">
      <c r="A19" s="241" t="s">
        <v>175</v>
      </c>
      <c r="B19" s="9" t="s">
        <v>10</v>
      </c>
      <c r="C19" s="9" t="s">
        <v>8</v>
      </c>
      <c r="D19" s="9" t="s">
        <v>608</v>
      </c>
      <c r="E19" s="9" t="s">
        <v>176</v>
      </c>
      <c r="F19" s="18">
        <v>0</v>
      </c>
      <c r="G19" s="18">
        <v>9603</v>
      </c>
    </row>
    <row r="20" spans="1:7" ht="33.75" customHeight="1">
      <c r="A20" s="241" t="s">
        <v>617</v>
      </c>
      <c r="B20" s="9" t="s">
        <v>10</v>
      </c>
      <c r="C20" s="9" t="s">
        <v>8</v>
      </c>
      <c r="D20" s="9" t="s">
        <v>609</v>
      </c>
      <c r="E20" s="9"/>
      <c r="F20" s="18">
        <f>F21</f>
        <v>0</v>
      </c>
      <c r="G20" s="18">
        <f>G21</f>
        <v>297</v>
      </c>
    </row>
    <row r="21" spans="1:7" ht="25.5" customHeight="1">
      <c r="A21" s="241" t="s">
        <v>175</v>
      </c>
      <c r="B21" s="9" t="s">
        <v>10</v>
      </c>
      <c r="C21" s="9" t="s">
        <v>8</v>
      </c>
      <c r="D21" s="9" t="s">
        <v>609</v>
      </c>
      <c r="E21" s="9" t="s">
        <v>176</v>
      </c>
      <c r="F21" s="18">
        <v>0</v>
      </c>
      <c r="G21" s="18">
        <v>297</v>
      </c>
    </row>
    <row r="22" spans="1:7" ht="53.25" customHeight="1">
      <c r="A22" s="241" t="s">
        <v>614</v>
      </c>
      <c r="B22" s="9" t="s">
        <v>10</v>
      </c>
      <c r="C22" s="9" t="s">
        <v>8</v>
      </c>
      <c r="D22" s="9" t="s">
        <v>615</v>
      </c>
      <c r="E22" s="9"/>
      <c r="F22" s="18">
        <f>F23</f>
        <v>5000</v>
      </c>
      <c r="G22" s="18">
        <v>0</v>
      </c>
    </row>
    <row r="23" spans="1:7" ht="21.75" customHeight="1">
      <c r="A23" s="241" t="s">
        <v>175</v>
      </c>
      <c r="B23" s="9" t="s">
        <v>10</v>
      </c>
      <c r="C23" s="9" t="s">
        <v>8</v>
      </c>
      <c r="D23" s="9" t="s">
        <v>615</v>
      </c>
      <c r="E23" s="9" t="s">
        <v>176</v>
      </c>
      <c r="F23" s="18">
        <v>5000</v>
      </c>
      <c r="G23" s="18">
        <v>0</v>
      </c>
    </row>
    <row r="24" spans="1:7" ht="69" customHeight="1">
      <c r="A24" s="38" t="s">
        <v>605</v>
      </c>
      <c r="B24" s="110" t="s">
        <v>10</v>
      </c>
      <c r="C24" s="110" t="s">
        <v>8</v>
      </c>
      <c r="D24" s="110" t="s">
        <v>596</v>
      </c>
      <c r="E24" s="110"/>
      <c r="F24" s="37">
        <f>F26</f>
        <v>0</v>
      </c>
      <c r="G24" s="37">
        <f t="shared" ref="G24" si="0">G26</f>
        <v>39800</v>
      </c>
    </row>
    <row r="25" spans="1:7" ht="33.75" customHeight="1">
      <c r="A25" s="241" t="s">
        <v>606</v>
      </c>
      <c r="B25" s="9" t="s">
        <v>10</v>
      </c>
      <c r="C25" s="9" t="s">
        <v>8</v>
      </c>
      <c r="D25" s="9" t="s">
        <v>597</v>
      </c>
      <c r="E25" s="9"/>
      <c r="F25" s="18">
        <f>F26</f>
        <v>0</v>
      </c>
      <c r="G25" s="18">
        <f>G26</f>
        <v>39800</v>
      </c>
    </row>
    <row r="26" spans="1:7" ht="24.75" customHeight="1">
      <c r="A26" s="241" t="s">
        <v>175</v>
      </c>
      <c r="B26" s="9" t="s">
        <v>10</v>
      </c>
      <c r="C26" s="9" t="s">
        <v>8</v>
      </c>
      <c r="D26" s="9" t="s">
        <v>597</v>
      </c>
      <c r="E26" s="9" t="s">
        <v>176</v>
      </c>
      <c r="F26" s="18">
        <v>0</v>
      </c>
      <c r="G26" s="18">
        <v>39800</v>
      </c>
    </row>
    <row r="27" spans="1:7" ht="37.5" customHeight="1">
      <c r="A27" s="38" t="s">
        <v>546</v>
      </c>
      <c r="B27" s="110" t="s">
        <v>10</v>
      </c>
      <c r="C27" s="110" t="s">
        <v>8</v>
      </c>
      <c r="D27" s="110" t="s">
        <v>598</v>
      </c>
      <c r="E27" s="110"/>
      <c r="F27" s="37">
        <f t="shared" ref="F27:G28" si="1">F28</f>
        <v>314.8</v>
      </c>
      <c r="G27" s="37">
        <f t="shared" si="1"/>
        <v>230</v>
      </c>
    </row>
    <row r="28" spans="1:7" ht="41.25" customHeight="1">
      <c r="A28" s="241" t="s">
        <v>471</v>
      </c>
      <c r="B28" s="9" t="s">
        <v>10</v>
      </c>
      <c r="C28" s="9" t="s">
        <v>8</v>
      </c>
      <c r="D28" s="9" t="s">
        <v>599</v>
      </c>
      <c r="E28" s="9"/>
      <c r="F28" s="18">
        <f t="shared" si="1"/>
        <v>314.8</v>
      </c>
      <c r="G28" s="18">
        <f t="shared" si="1"/>
        <v>230</v>
      </c>
    </row>
    <row r="29" spans="1:7" ht="54.75" customHeight="1">
      <c r="A29" s="241" t="s">
        <v>46</v>
      </c>
      <c r="B29" s="9" t="s">
        <v>10</v>
      </c>
      <c r="C29" s="9" t="s">
        <v>8</v>
      </c>
      <c r="D29" s="9" t="s">
        <v>599</v>
      </c>
      <c r="E29" s="9" t="s">
        <v>27</v>
      </c>
      <c r="F29" s="18">
        <f>'6'!H186</f>
        <v>314.8</v>
      </c>
      <c r="G29" s="18">
        <v>230</v>
      </c>
    </row>
    <row r="30" spans="1:7" ht="70.5" customHeight="1">
      <c r="A30" s="243" t="s">
        <v>600</v>
      </c>
      <c r="B30" s="244" t="s">
        <v>10</v>
      </c>
      <c r="C30" s="244" t="s">
        <v>8</v>
      </c>
      <c r="D30" s="244" t="s">
        <v>601</v>
      </c>
      <c r="E30" s="244"/>
      <c r="F30" s="245">
        <f>F31+F36</f>
        <v>27520.3</v>
      </c>
      <c r="G30" s="245">
        <f>G31+G36</f>
        <v>200</v>
      </c>
    </row>
    <row r="31" spans="1:7" ht="57" customHeight="1">
      <c r="A31" s="38" t="s">
        <v>626</v>
      </c>
      <c r="B31" s="110" t="s">
        <v>10</v>
      </c>
      <c r="C31" s="110" t="s">
        <v>8</v>
      </c>
      <c r="D31" s="110" t="s">
        <v>602</v>
      </c>
      <c r="E31" s="110"/>
      <c r="F31" s="37">
        <f>F32+F34</f>
        <v>27320.3</v>
      </c>
      <c r="G31" s="37">
        <v>0</v>
      </c>
    </row>
    <row r="32" spans="1:7" ht="59.25" customHeight="1">
      <c r="A32" s="241" t="s">
        <v>521</v>
      </c>
      <c r="B32" s="9" t="s">
        <v>519</v>
      </c>
      <c r="C32" s="9" t="s">
        <v>520</v>
      </c>
      <c r="D32" s="9" t="s">
        <v>610</v>
      </c>
      <c r="E32" s="9"/>
      <c r="F32" s="18">
        <f>F33</f>
        <v>26500.7</v>
      </c>
      <c r="G32" s="18">
        <v>0</v>
      </c>
    </row>
    <row r="33" spans="1:11" ht="28.5" customHeight="1">
      <c r="A33" s="241" t="s">
        <v>175</v>
      </c>
      <c r="B33" s="9" t="s">
        <v>10</v>
      </c>
      <c r="C33" s="9" t="s">
        <v>8</v>
      </c>
      <c r="D33" s="9" t="s">
        <v>610</v>
      </c>
      <c r="E33" s="9" t="s">
        <v>176</v>
      </c>
      <c r="F33" s="18">
        <v>26500.7</v>
      </c>
      <c r="G33" s="18">
        <v>0</v>
      </c>
    </row>
    <row r="34" spans="1:11" ht="66.75" customHeight="1">
      <c r="A34" s="241" t="s">
        <v>522</v>
      </c>
      <c r="B34" s="9" t="s">
        <v>10</v>
      </c>
      <c r="C34" s="9" t="s">
        <v>8</v>
      </c>
      <c r="D34" s="9" t="s">
        <v>611</v>
      </c>
      <c r="E34" s="9"/>
      <c r="F34" s="18">
        <f>F35</f>
        <v>819.6</v>
      </c>
      <c r="G34" s="18">
        <v>0</v>
      </c>
    </row>
    <row r="35" spans="1:11" ht="24.75" customHeight="1">
      <c r="A35" s="241" t="s">
        <v>175</v>
      </c>
      <c r="B35" s="9" t="s">
        <v>10</v>
      </c>
      <c r="C35" s="9" t="s">
        <v>8</v>
      </c>
      <c r="D35" s="9" t="s">
        <v>611</v>
      </c>
      <c r="E35" s="9" t="s">
        <v>176</v>
      </c>
      <c r="F35" s="18">
        <v>819.6</v>
      </c>
      <c r="G35" s="18">
        <v>0</v>
      </c>
    </row>
    <row r="36" spans="1:11" ht="51.75" customHeight="1">
      <c r="A36" s="38" t="s">
        <v>603</v>
      </c>
      <c r="B36" s="110" t="s">
        <v>10</v>
      </c>
      <c r="C36" s="110" t="s">
        <v>8</v>
      </c>
      <c r="D36" s="110" t="s">
        <v>612</v>
      </c>
      <c r="E36" s="110"/>
      <c r="F36" s="37">
        <f t="shared" ref="F36:G37" si="2">F37</f>
        <v>200</v>
      </c>
      <c r="G36" s="37">
        <f t="shared" si="2"/>
        <v>200</v>
      </c>
    </row>
    <row r="37" spans="1:11" ht="36" customHeight="1">
      <c r="A37" s="241" t="s">
        <v>604</v>
      </c>
      <c r="B37" s="9" t="s">
        <v>10</v>
      </c>
      <c r="C37" s="9" t="s">
        <v>8</v>
      </c>
      <c r="D37" s="9" t="s">
        <v>613</v>
      </c>
      <c r="E37" s="9"/>
      <c r="F37" s="18">
        <f t="shared" si="2"/>
        <v>200</v>
      </c>
      <c r="G37" s="18">
        <f t="shared" si="2"/>
        <v>200</v>
      </c>
    </row>
    <row r="38" spans="1:11" ht="55.5" customHeight="1">
      <c r="A38" s="241" t="s">
        <v>46</v>
      </c>
      <c r="B38" s="9" t="s">
        <v>10</v>
      </c>
      <c r="C38" s="9" t="s">
        <v>8</v>
      </c>
      <c r="D38" s="9" t="s">
        <v>613</v>
      </c>
      <c r="E38" s="9" t="s">
        <v>27</v>
      </c>
      <c r="F38" s="18">
        <v>200</v>
      </c>
      <c r="G38" s="18">
        <v>200</v>
      </c>
    </row>
    <row r="39" spans="1:11" ht="99.75" customHeight="1">
      <c r="A39" s="235" t="str">
        <f>'4!'!B114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39" s="12" t="s">
        <v>7</v>
      </c>
      <c r="C39" s="12" t="s">
        <v>12</v>
      </c>
      <c r="D39" s="12" t="s">
        <v>550</v>
      </c>
      <c r="E39" s="167"/>
      <c r="F39" s="172">
        <f>F40+F45+F48</f>
        <v>74296</v>
      </c>
      <c r="G39" s="172">
        <f>G40+G45+G48</f>
        <v>7940</v>
      </c>
      <c r="K39" s="23"/>
    </row>
    <row r="40" spans="1:11" ht="46.5" customHeight="1">
      <c r="A40" s="178" t="str">
        <f>'4!'!B124</f>
        <v>Основное мероприятие  1 "Ремонт автомобильных дорог и искусственных сооружений"</v>
      </c>
      <c r="B40" s="12" t="s">
        <v>7</v>
      </c>
      <c r="C40" s="12" t="s">
        <v>12</v>
      </c>
      <c r="D40" s="12" t="s">
        <v>551</v>
      </c>
      <c r="E40" s="12"/>
      <c r="F40" s="20">
        <f>F41+F43</f>
        <v>67483.8</v>
      </c>
      <c r="G40" s="20">
        <f>G41+G43</f>
        <v>0</v>
      </c>
    </row>
    <row r="41" spans="1:11" ht="19.5" customHeight="1">
      <c r="A41" s="171" t="str">
        <f>'4!'!B125</f>
        <v>Ремонт улично-дорожной сети  в г. Вытегра</v>
      </c>
      <c r="B41" s="12" t="s">
        <v>7</v>
      </c>
      <c r="C41" s="12" t="s">
        <v>12</v>
      </c>
      <c r="D41" s="12" t="s">
        <v>554</v>
      </c>
      <c r="E41" s="12"/>
      <c r="F41" s="20">
        <f>F42</f>
        <v>64997</v>
      </c>
      <c r="G41" s="20">
        <f>G42+G43</f>
        <v>0</v>
      </c>
    </row>
    <row r="42" spans="1:11" ht="55.5" customHeight="1">
      <c r="A42" s="171" t="str">
        <f>'4!'!B126</f>
        <v>Иные закупки товаров, работ и услуг для обеспечения государственных (муниципальных) нужд</v>
      </c>
      <c r="B42" s="167" t="s">
        <v>7</v>
      </c>
      <c r="C42" s="167" t="s">
        <v>12</v>
      </c>
      <c r="D42" s="12" t="s">
        <v>554</v>
      </c>
      <c r="E42" s="167" t="s">
        <v>27</v>
      </c>
      <c r="F42" s="172">
        <f>'4!'!G125</f>
        <v>64997</v>
      </c>
      <c r="G42" s="172">
        <v>0</v>
      </c>
    </row>
    <row r="43" spans="1:11" ht="40.5" customHeight="1">
      <c r="A43" s="171" t="str">
        <f>'4!'!B128</f>
        <v>Софинансирование на ремонт улично-дорожной сети в г.Вытегра</v>
      </c>
      <c r="B43" s="12" t="s">
        <v>7</v>
      </c>
      <c r="C43" s="12" t="s">
        <v>12</v>
      </c>
      <c r="D43" s="12" t="s">
        <v>555</v>
      </c>
      <c r="E43" s="12"/>
      <c r="F43" s="20">
        <f>F44</f>
        <v>2486.8000000000002</v>
      </c>
      <c r="G43" s="20">
        <f>G44</f>
        <v>0</v>
      </c>
    </row>
    <row r="44" spans="1:11" ht="55.5" customHeight="1">
      <c r="A44" s="171" t="str">
        <f>'4!'!B129</f>
        <v>Иные закупки товаров, работ и услуг для обеспечения государственных (муниципальных) нужд</v>
      </c>
      <c r="B44" s="12" t="s">
        <v>7</v>
      </c>
      <c r="C44" s="12" t="s">
        <v>12</v>
      </c>
      <c r="D44" s="12" t="s">
        <v>555</v>
      </c>
      <c r="E44" s="12" t="s">
        <v>27</v>
      </c>
      <c r="F44" s="20">
        <f>'4!'!G129</f>
        <v>2486.8000000000002</v>
      </c>
      <c r="G44" s="20">
        <v>0</v>
      </c>
    </row>
    <row r="45" spans="1:11" ht="55.5" customHeight="1">
      <c r="A45" s="178" t="str">
        <f>'4!'!B120</f>
        <v>Основное мероприятие  2 "Содержание автомобильных дорог и искусственных сооружений»</v>
      </c>
      <c r="B45" s="12" t="s">
        <v>7</v>
      </c>
      <c r="C45" s="12" t="s">
        <v>12</v>
      </c>
      <c r="D45" s="12" t="s">
        <v>552</v>
      </c>
      <c r="E45" s="12"/>
      <c r="F45" s="20">
        <f>F46</f>
        <v>5692.2</v>
      </c>
      <c r="G45" s="20">
        <f>G46</f>
        <v>7000</v>
      </c>
    </row>
    <row r="46" spans="1:11" ht="55.5" customHeight="1">
      <c r="A46" s="171" t="str">
        <f>'4!'!B121</f>
        <v>Осуществление дорожной деятельности в отношении автомобильных дорог общего пользования местного значения поселения</v>
      </c>
      <c r="B46" s="12" t="s">
        <v>7</v>
      </c>
      <c r="C46" s="12" t="s">
        <v>12</v>
      </c>
      <c r="D46" s="12" t="s">
        <v>553</v>
      </c>
      <c r="E46" s="12"/>
      <c r="F46" s="20">
        <f>F47</f>
        <v>5692.2</v>
      </c>
      <c r="G46" s="20">
        <f t="shared" ref="G46" si="3">G47</f>
        <v>7000</v>
      </c>
    </row>
    <row r="47" spans="1:11" ht="55.5" customHeight="1">
      <c r="A47" s="171" t="str">
        <f>'4!'!B122</f>
        <v>Иные закупки товаров, работ и услуг для обеспечения государственных (муниципальных) нужд</v>
      </c>
      <c r="B47" s="12" t="s">
        <v>7</v>
      </c>
      <c r="C47" s="12" t="s">
        <v>12</v>
      </c>
      <c r="D47" s="12" t="s">
        <v>553</v>
      </c>
      <c r="E47" s="12" t="s">
        <v>27</v>
      </c>
      <c r="F47" s="20">
        <f>'6'!H106</f>
        <v>5692.2</v>
      </c>
      <c r="G47" s="20">
        <v>7000</v>
      </c>
    </row>
    <row r="48" spans="1:11" ht="31.5" customHeight="1">
      <c r="A48" s="178" t="str">
        <f>'4!'!B115</f>
        <v>Основное мероприятие 3 "Создание условий для содержания автобусного маршрута"</v>
      </c>
      <c r="B48" s="12" t="s">
        <v>7</v>
      </c>
      <c r="C48" s="12" t="s">
        <v>11</v>
      </c>
      <c r="D48" s="12" t="s">
        <v>558</v>
      </c>
      <c r="E48" s="12"/>
      <c r="F48" s="20">
        <f>F49</f>
        <v>1120</v>
      </c>
      <c r="G48" s="20">
        <f>G49</f>
        <v>940</v>
      </c>
    </row>
    <row r="49" spans="1:7" ht="48" customHeight="1">
      <c r="A49" s="171" t="str">
        <f>'4!'!B116</f>
        <v>Компенсация недополученных доходов транспортным организациям и индивидуальным предпринимателям</v>
      </c>
      <c r="B49" s="12" t="s">
        <v>7</v>
      </c>
      <c r="C49" s="12" t="s">
        <v>11</v>
      </c>
      <c r="D49" s="12" t="s">
        <v>559</v>
      </c>
      <c r="E49" s="12"/>
      <c r="F49" s="20">
        <f>F50</f>
        <v>1120</v>
      </c>
      <c r="G49" s="20">
        <f>G50</f>
        <v>940</v>
      </c>
    </row>
    <row r="50" spans="1:7" ht="19.5" customHeight="1">
      <c r="A50" s="171" t="str">
        <f>'4!'!B117</f>
        <v>Иные бюджетные ассигнования</v>
      </c>
      <c r="B50" s="12" t="s">
        <v>7</v>
      </c>
      <c r="C50" s="12" t="s">
        <v>11</v>
      </c>
      <c r="D50" s="12" t="s">
        <v>559</v>
      </c>
      <c r="E50" s="12" t="s">
        <v>95</v>
      </c>
      <c r="F50" s="20">
        <f>'6'!H102</f>
        <v>1120</v>
      </c>
      <c r="G50" s="20">
        <v>940</v>
      </c>
    </row>
    <row r="51" spans="1:7" ht="23.25" customHeight="1">
      <c r="A51" s="174" t="s">
        <v>475</v>
      </c>
      <c r="B51" s="175"/>
      <c r="C51" s="175"/>
      <c r="D51" s="173"/>
      <c r="E51" s="175"/>
      <c r="F51" s="176">
        <f>F39+F15</f>
        <v>107131.1</v>
      </c>
      <c r="G51" s="176">
        <f>G39+G15</f>
        <v>58070</v>
      </c>
    </row>
    <row r="52" spans="1:7" ht="15.75">
      <c r="A52" s="164"/>
      <c r="B52" s="164"/>
      <c r="C52" s="164"/>
      <c r="D52" s="164"/>
      <c r="E52" s="164"/>
      <c r="F52" s="164"/>
      <c r="G52" s="164"/>
    </row>
    <row r="53" spans="1:7" ht="15.75">
      <c r="A53" s="164"/>
      <c r="B53" s="164"/>
      <c r="C53" s="164"/>
      <c r="D53" s="164"/>
      <c r="E53" s="164"/>
      <c r="F53" s="164"/>
      <c r="G53" s="164"/>
    </row>
  </sheetData>
  <mergeCells count="10">
    <mergeCell ref="F2:G2"/>
    <mergeCell ref="F9:G9"/>
    <mergeCell ref="E4:G8"/>
    <mergeCell ref="A10:G10"/>
    <mergeCell ref="A12:A13"/>
    <mergeCell ref="B12:B13"/>
    <mergeCell ref="C12:C13"/>
    <mergeCell ref="D12:D13"/>
    <mergeCell ref="E12:E13"/>
    <mergeCell ref="F12:G12"/>
  </mergeCells>
  <pageMargins left="0.70866141732283472" right="0.70866141732283472" top="0.38" bottom="0.3" header="0.31496062992125984" footer="0.31496062992125984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selection activeCell="F6" sqref="F6:G6"/>
    </sheetView>
  </sheetViews>
  <sheetFormatPr defaultRowHeight="12.75"/>
  <cols>
    <col min="1" max="1" width="46.7109375" customWidth="1"/>
    <col min="2" max="2" width="10.7109375" customWidth="1"/>
    <col min="3" max="3" width="10.42578125" customWidth="1"/>
    <col min="4" max="4" width="16" customWidth="1"/>
    <col min="5" max="5" width="9.42578125" customWidth="1"/>
    <col min="6" max="6" width="12.42578125" customWidth="1"/>
    <col min="7" max="7" width="14" customWidth="1"/>
  </cols>
  <sheetData>
    <row r="1" spans="1:7" ht="15.75" customHeight="1">
      <c r="A1" s="162"/>
      <c r="B1" s="162"/>
      <c r="C1" s="162"/>
      <c r="D1" s="162"/>
      <c r="E1" s="374" t="s">
        <v>564</v>
      </c>
      <c r="F1" s="374"/>
      <c r="G1" s="374"/>
    </row>
    <row r="2" spans="1:7" ht="15.75" customHeight="1">
      <c r="A2" s="162"/>
      <c r="B2" s="162"/>
      <c r="C2" s="162"/>
      <c r="D2" s="162"/>
      <c r="E2" s="374"/>
      <c r="F2" s="374"/>
      <c r="G2" s="374"/>
    </row>
    <row r="3" spans="1:7" ht="15.75" customHeight="1">
      <c r="A3" s="162"/>
      <c r="B3" s="162"/>
      <c r="C3" s="162"/>
      <c r="D3" s="162"/>
      <c r="E3" s="374"/>
      <c r="F3" s="374"/>
      <c r="G3" s="374"/>
    </row>
    <row r="4" spans="1:7" ht="32.25" customHeight="1">
      <c r="A4" s="162"/>
      <c r="B4" s="162"/>
      <c r="C4" s="162"/>
      <c r="D4" s="162"/>
      <c r="E4" s="374"/>
      <c r="F4" s="374"/>
      <c r="G4" s="374"/>
    </row>
    <row r="5" spans="1:7" ht="15.75" customHeight="1">
      <c r="A5" s="162"/>
      <c r="B5" s="162"/>
      <c r="C5" s="162"/>
      <c r="D5" s="162"/>
      <c r="E5" s="374"/>
      <c r="F5" s="374"/>
      <c r="G5" s="374"/>
    </row>
    <row r="6" spans="1:7" ht="24" customHeight="1">
      <c r="A6" s="162"/>
      <c r="B6" s="162"/>
      <c r="C6" s="162"/>
      <c r="D6" s="162"/>
      <c r="E6" s="162"/>
      <c r="F6" s="373" t="s">
        <v>583</v>
      </c>
      <c r="G6" s="373"/>
    </row>
    <row r="7" spans="1:7" ht="40.5" customHeight="1">
      <c r="A7" s="375" t="s">
        <v>618</v>
      </c>
      <c r="B7" s="375"/>
      <c r="C7" s="375"/>
      <c r="D7" s="375"/>
      <c r="E7" s="375"/>
      <c r="F7" s="375"/>
      <c r="G7" s="375"/>
    </row>
    <row r="8" spans="1:7" ht="15.75">
      <c r="A8" s="233"/>
      <c r="B8" s="233"/>
      <c r="C8" s="233"/>
      <c r="D8" s="233"/>
      <c r="E8" s="233"/>
      <c r="F8" s="233"/>
      <c r="G8" s="164" t="s">
        <v>517</v>
      </c>
    </row>
    <row r="9" spans="1:7" ht="15.75">
      <c r="A9" s="376" t="s">
        <v>1</v>
      </c>
      <c r="B9" s="376" t="s">
        <v>215</v>
      </c>
      <c r="C9" s="377" t="s">
        <v>472</v>
      </c>
      <c r="D9" s="377" t="s">
        <v>473</v>
      </c>
      <c r="E9" s="377" t="s">
        <v>474</v>
      </c>
      <c r="F9" s="378" t="s">
        <v>0</v>
      </c>
      <c r="G9" s="378"/>
    </row>
    <row r="10" spans="1:7" ht="15.75">
      <c r="A10" s="376"/>
      <c r="B10" s="376"/>
      <c r="C10" s="377"/>
      <c r="D10" s="377"/>
      <c r="E10" s="377"/>
      <c r="F10" s="393" t="s">
        <v>494</v>
      </c>
      <c r="G10" s="394"/>
    </row>
    <row r="11" spans="1:7" ht="15.75">
      <c r="A11" s="234">
        <v>1</v>
      </c>
      <c r="B11" s="234">
        <v>2</v>
      </c>
      <c r="C11" s="234">
        <v>3</v>
      </c>
      <c r="D11" s="234">
        <v>4</v>
      </c>
      <c r="E11" s="234">
        <v>5</v>
      </c>
      <c r="F11" s="387">
        <v>6</v>
      </c>
      <c r="G11" s="388"/>
    </row>
    <row r="12" spans="1:7" ht="114" customHeight="1">
      <c r="A12" s="166" t="str">
        <f>'5'!B170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v>
      </c>
      <c r="B12" s="167"/>
      <c r="C12" s="167"/>
      <c r="D12" s="168" t="s">
        <v>545</v>
      </c>
      <c r="E12" s="167"/>
      <c r="F12" s="389">
        <f>F13+F21</f>
        <v>67640.899999999994</v>
      </c>
      <c r="G12" s="390"/>
    </row>
    <row r="13" spans="1:7" ht="39.75" customHeight="1">
      <c r="A13" s="38" t="str">
        <f>'7'!B173</f>
        <v>Основное мероприятие 1" Реализация регионального проекта "Чистая вода""</v>
      </c>
      <c r="B13" s="9" t="s">
        <v>10</v>
      </c>
      <c r="C13" s="9" t="s">
        <v>8</v>
      </c>
      <c r="D13" s="9" t="s">
        <v>569</v>
      </c>
      <c r="E13" s="9"/>
      <c r="F13" s="391">
        <f>F14+F16</f>
        <v>67326.099999999991</v>
      </c>
      <c r="G13" s="392"/>
    </row>
    <row r="14" spans="1:7" ht="49.5" customHeight="1">
      <c r="A14" s="232" t="str">
        <f>'5'!B172</f>
        <v>Мероприятия на строительство, реконструкции (модернизацию) объектов питьевого водоснабжения</v>
      </c>
      <c r="B14" s="9" t="s">
        <v>519</v>
      </c>
      <c r="C14" s="9" t="s">
        <v>520</v>
      </c>
      <c r="D14" s="9" t="s">
        <v>570</v>
      </c>
      <c r="E14" s="9"/>
      <c r="F14" s="391">
        <f>F15</f>
        <v>67326.099999999991</v>
      </c>
      <c r="G14" s="392"/>
    </row>
    <row r="15" spans="1:7" ht="22.5" customHeight="1">
      <c r="A15" s="232" t="s">
        <v>175</v>
      </c>
      <c r="B15" s="9" t="s">
        <v>10</v>
      </c>
      <c r="C15" s="9" t="s">
        <v>8</v>
      </c>
      <c r="D15" s="9" t="s">
        <v>570</v>
      </c>
      <c r="E15" s="9" t="s">
        <v>176</v>
      </c>
      <c r="F15" s="391">
        <f>'5'!I173</f>
        <v>67326.099999999991</v>
      </c>
      <c r="G15" s="392"/>
    </row>
    <row r="16" spans="1:7" ht="63.75" hidden="1" customHeight="1">
      <c r="A16" s="232" t="s">
        <v>522</v>
      </c>
      <c r="B16" s="9" t="s">
        <v>10</v>
      </c>
      <c r="C16" s="9" t="s">
        <v>8</v>
      </c>
      <c r="D16" s="9" t="s">
        <v>523</v>
      </c>
      <c r="E16" s="9"/>
      <c r="F16" s="391">
        <f>F17</f>
        <v>0</v>
      </c>
      <c r="G16" s="392"/>
    </row>
    <row r="17" spans="1:7" ht="19.5" hidden="1" customHeight="1">
      <c r="A17" s="232" t="s">
        <v>175</v>
      </c>
      <c r="B17" s="9" t="s">
        <v>10</v>
      </c>
      <c r="C17" s="9" t="s">
        <v>8</v>
      </c>
      <c r="D17" s="9" t="s">
        <v>523</v>
      </c>
      <c r="E17" s="9" t="s">
        <v>176</v>
      </c>
      <c r="F17" s="391">
        <v>0</v>
      </c>
      <c r="G17" s="392"/>
    </row>
    <row r="18" spans="1:7" ht="42.75" hidden="1" customHeight="1">
      <c r="A18" s="170" t="str">
        <f>'6'!B179</f>
        <v>Мероприятия  на строительство, реконструкции (модернизацию) объектов питьевого водоснабжения</v>
      </c>
      <c r="B18" s="167"/>
      <c r="C18" s="167"/>
      <c r="D18" s="168" t="s">
        <v>518</v>
      </c>
      <c r="E18" s="167"/>
      <c r="F18" s="385">
        <f>F19</f>
        <v>0</v>
      </c>
      <c r="G18" s="386"/>
    </row>
    <row r="19" spans="1:7" ht="66.75" hidden="1" customHeight="1">
      <c r="A19" s="177" t="str">
        <f>'6'!B180</f>
        <v>Бюджетные инвестиции</v>
      </c>
      <c r="B19" s="167"/>
      <c r="C19" s="167"/>
      <c r="D19" s="168" t="s">
        <v>516</v>
      </c>
      <c r="E19" s="167"/>
      <c r="F19" s="385">
        <f>'6'!H181</f>
        <v>0</v>
      </c>
      <c r="G19" s="386"/>
    </row>
    <row r="20" spans="1:7" ht="24.75" hidden="1" customHeight="1">
      <c r="A20" s="171" t="str">
        <f>'6'!B181</f>
        <v>Основное мероприятие 2" Строительство и реконструкция (модернизация ) объектов питьевого водоснабжения в рамках регионального проекта "Чистая вода""</v>
      </c>
      <c r="B20" s="167" t="s">
        <v>10</v>
      </c>
      <c r="C20" s="167" t="s">
        <v>8</v>
      </c>
      <c r="D20" s="168" t="s">
        <v>516</v>
      </c>
      <c r="E20" s="167" t="s">
        <v>176</v>
      </c>
      <c r="F20" s="385">
        <f>F19</f>
        <v>0</v>
      </c>
      <c r="G20" s="386"/>
    </row>
    <row r="21" spans="1:7" ht="35.25" customHeight="1">
      <c r="A21" s="178" t="str">
        <f>'5'!B174</f>
        <v>Основное мероприятие 2 "Текущий и капитальный ремонт водопроводных сетей"</v>
      </c>
      <c r="B21" s="167"/>
      <c r="C21" s="167"/>
      <c r="D21" s="168" t="s">
        <v>543</v>
      </c>
      <c r="E21" s="167"/>
      <c r="F21" s="385">
        <f>F22</f>
        <v>314.8</v>
      </c>
      <c r="G21" s="386"/>
    </row>
    <row r="22" spans="1:7" ht="36" customHeight="1">
      <c r="A22" s="171" t="str">
        <f>'6'!B183</f>
        <v>Бюджетные инвестиции</v>
      </c>
      <c r="B22" s="167"/>
      <c r="C22" s="167"/>
      <c r="D22" s="167" t="s">
        <v>544</v>
      </c>
      <c r="E22" s="167"/>
      <c r="F22" s="385">
        <f>SUM(F23:F23)</f>
        <v>314.8</v>
      </c>
      <c r="G22" s="386"/>
    </row>
    <row r="23" spans="1:7" ht="55.5" customHeight="1">
      <c r="A23" s="171" t="str">
        <f>'6'!B184</f>
        <v>Основное мероприятие 3 "Текущий и капитальный ремонт водопроводных сетей"</v>
      </c>
      <c r="B23" s="167" t="s">
        <v>10</v>
      </c>
      <c r="C23" s="167" t="s">
        <v>8</v>
      </c>
      <c r="D23" s="167" t="s">
        <v>544</v>
      </c>
      <c r="E23" s="167" t="s">
        <v>27</v>
      </c>
      <c r="F23" s="381">
        <f>'6'!H184</f>
        <v>314.8</v>
      </c>
      <c r="G23" s="382"/>
    </row>
    <row r="24" spans="1:7" ht="99.75" customHeight="1">
      <c r="A24" s="235" t="str">
        <f>'4!'!B114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4" s="12" t="s">
        <v>7</v>
      </c>
      <c r="C24" s="12" t="s">
        <v>12</v>
      </c>
      <c r="D24" s="12" t="s">
        <v>550</v>
      </c>
      <c r="E24" s="167"/>
      <c r="F24" s="381">
        <f>F30+F34</f>
        <v>6440</v>
      </c>
      <c r="G24" s="382"/>
    </row>
    <row r="25" spans="1:7" ht="55.5" hidden="1" customHeight="1">
      <c r="A25" s="178" t="str">
        <f>'4!'!B124</f>
        <v>Основное мероприятие  1 "Ремонт автомобильных дорог и искусственных сооружений"</v>
      </c>
      <c r="B25" s="12" t="s">
        <v>7</v>
      </c>
      <c r="C25" s="12" t="s">
        <v>12</v>
      </c>
      <c r="D25" s="12" t="s">
        <v>551</v>
      </c>
      <c r="E25" s="12"/>
      <c r="F25" s="383">
        <f>F26+F28</f>
        <v>0</v>
      </c>
      <c r="G25" s="384"/>
    </row>
    <row r="26" spans="1:7" ht="36.75" hidden="1" customHeight="1">
      <c r="A26" s="171" t="str">
        <f>'4!'!B125</f>
        <v>Ремонт улично-дорожной сети  в г. Вытегра</v>
      </c>
      <c r="B26" s="12" t="s">
        <v>7</v>
      </c>
      <c r="C26" s="12" t="s">
        <v>12</v>
      </c>
      <c r="D26" s="12" t="s">
        <v>554</v>
      </c>
      <c r="E26" s="12"/>
      <c r="F26" s="383">
        <f>F27</f>
        <v>0</v>
      </c>
      <c r="G26" s="384"/>
    </row>
    <row r="27" spans="1:7" ht="55.5" hidden="1" customHeight="1">
      <c r="A27" s="171" t="str">
        <f>'4!'!B126</f>
        <v>Иные закупки товаров, работ и услуг для обеспечения государственных (муниципальных) нужд</v>
      </c>
      <c r="B27" s="167" t="s">
        <v>7</v>
      </c>
      <c r="C27" s="167" t="s">
        <v>12</v>
      </c>
      <c r="D27" s="12" t="s">
        <v>554</v>
      </c>
      <c r="E27" s="167" t="s">
        <v>27</v>
      </c>
      <c r="F27" s="381">
        <v>0</v>
      </c>
      <c r="G27" s="382"/>
    </row>
    <row r="28" spans="1:7" ht="55.5" hidden="1" customHeight="1">
      <c r="A28" s="171" t="str">
        <f>'4!'!B128</f>
        <v>Софинансирование на ремонт улично-дорожной сети в г.Вытегра</v>
      </c>
      <c r="B28" s="12" t="s">
        <v>7</v>
      </c>
      <c r="C28" s="12" t="s">
        <v>12</v>
      </c>
      <c r="D28" s="12" t="s">
        <v>555</v>
      </c>
      <c r="E28" s="12"/>
      <c r="F28" s="383">
        <v>0</v>
      </c>
      <c r="G28" s="384"/>
    </row>
    <row r="29" spans="1:7" ht="55.5" hidden="1" customHeight="1">
      <c r="A29" s="171" t="str">
        <f>'4!'!B129</f>
        <v>Иные закупки товаров, работ и услуг для обеспечения государственных (муниципальных) нужд</v>
      </c>
      <c r="B29" s="12" t="s">
        <v>7</v>
      </c>
      <c r="C29" s="12" t="s">
        <v>12</v>
      </c>
      <c r="D29" s="12" t="s">
        <v>555</v>
      </c>
      <c r="E29" s="12" t="s">
        <v>27</v>
      </c>
      <c r="F29" s="383">
        <v>0</v>
      </c>
      <c r="G29" s="384"/>
    </row>
    <row r="30" spans="1:7" ht="53.25" customHeight="1">
      <c r="A30" s="178" t="str">
        <f>'4!'!B120</f>
        <v>Основное мероприятие  2 "Содержание автомобильных дорог и искусственных сооружений»</v>
      </c>
      <c r="B30" s="12" t="s">
        <v>7</v>
      </c>
      <c r="C30" s="12" t="s">
        <v>12</v>
      </c>
      <c r="D30" s="12" t="s">
        <v>552</v>
      </c>
      <c r="E30" s="12"/>
      <c r="F30" s="383">
        <f>F31</f>
        <v>5500</v>
      </c>
      <c r="G30" s="384"/>
    </row>
    <row r="31" spans="1:7" ht="55.5" customHeight="1">
      <c r="A31" s="171" t="str">
        <f>'4!'!B121</f>
        <v>Осуществление дорожной деятельности в отношении автомобильных дорог общего пользования местного значения поселения</v>
      </c>
      <c r="B31" s="12" t="s">
        <v>7</v>
      </c>
      <c r="C31" s="12" t="s">
        <v>12</v>
      </c>
      <c r="D31" s="12" t="s">
        <v>553</v>
      </c>
      <c r="E31" s="12"/>
      <c r="F31" s="383">
        <f>F32</f>
        <v>5500</v>
      </c>
      <c r="G31" s="384"/>
    </row>
    <row r="32" spans="1:7" ht="55.5" customHeight="1">
      <c r="A32" s="171" t="str">
        <f>'4!'!B122</f>
        <v>Иные закупки товаров, работ и услуг для обеспечения государственных (муниципальных) нужд</v>
      </c>
      <c r="B32" s="12" t="s">
        <v>7</v>
      </c>
      <c r="C32" s="12" t="s">
        <v>12</v>
      </c>
      <c r="D32" s="12" t="s">
        <v>553</v>
      </c>
      <c r="E32" s="12" t="s">
        <v>27</v>
      </c>
      <c r="F32" s="383">
        <f>'5'!I116</f>
        <v>5500</v>
      </c>
      <c r="G32" s="384"/>
    </row>
    <row r="33" spans="1:7" ht="51" customHeight="1">
      <c r="A33" s="178" t="str">
        <f>'4!'!B115</f>
        <v>Основное мероприятие 3 "Создание условий для содержания автобусного маршрута"</v>
      </c>
      <c r="B33" s="12" t="s">
        <v>7</v>
      </c>
      <c r="C33" s="12" t="s">
        <v>11</v>
      </c>
      <c r="D33" s="12" t="s">
        <v>558</v>
      </c>
      <c r="E33" s="12"/>
      <c r="F33" s="383">
        <f>F34</f>
        <v>940</v>
      </c>
      <c r="G33" s="384"/>
    </row>
    <row r="34" spans="1:7" ht="55.5" customHeight="1">
      <c r="A34" s="171" t="str">
        <f>'4!'!B116</f>
        <v>Компенсация недополученных доходов транспортным организациям и индивидуальным предпринимателям</v>
      </c>
      <c r="B34" s="12" t="s">
        <v>7</v>
      </c>
      <c r="C34" s="12" t="s">
        <v>11</v>
      </c>
      <c r="D34" s="12" t="s">
        <v>559</v>
      </c>
      <c r="E34" s="12"/>
      <c r="F34" s="383">
        <f>F35</f>
        <v>940</v>
      </c>
      <c r="G34" s="384"/>
    </row>
    <row r="35" spans="1:7" ht="25.5" customHeight="1">
      <c r="A35" s="171" t="str">
        <f>'4!'!B117</f>
        <v>Иные бюджетные ассигнования</v>
      </c>
      <c r="B35" s="12" t="s">
        <v>7</v>
      </c>
      <c r="C35" s="12" t="s">
        <v>11</v>
      </c>
      <c r="D35" s="12" t="s">
        <v>559</v>
      </c>
      <c r="E35" s="12" t="s">
        <v>95</v>
      </c>
      <c r="F35" s="383">
        <v>940</v>
      </c>
      <c r="G35" s="384"/>
    </row>
    <row r="36" spans="1:7" ht="23.25" customHeight="1">
      <c r="A36" s="174" t="s">
        <v>475</v>
      </c>
      <c r="B36" s="175"/>
      <c r="C36" s="175"/>
      <c r="D36" s="173"/>
      <c r="E36" s="175"/>
      <c r="F36" s="379">
        <f>F24+F12</f>
        <v>74080.899999999994</v>
      </c>
      <c r="G36" s="380"/>
    </row>
    <row r="37" spans="1:7" ht="15.75">
      <c r="A37" s="164"/>
      <c r="B37" s="164"/>
      <c r="C37" s="164"/>
      <c r="D37" s="164"/>
      <c r="E37" s="164"/>
      <c r="F37" s="164"/>
      <c r="G37" s="164"/>
    </row>
    <row r="38" spans="1:7" ht="15.75">
      <c r="A38" s="164"/>
      <c r="B38" s="164"/>
      <c r="C38" s="164"/>
      <c r="D38" s="164"/>
      <c r="E38" s="164"/>
      <c r="F38" s="164"/>
      <c r="G38" s="164"/>
    </row>
  </sheetData>
  <mergeCells count="36">
    <mergeCell ref="E1:G5"/>
    <mergeCell ref="F6:G6"/>
    <mergeCell ref="A7:G7"/>
    <mergeCell ref="A9:A10"/>
    <mergeCell ref="B9:B10"/>
    <mergeCell ref="C9:C10"/>
    <mergeCell ref="D9:D10"/>
    <mergeCell ref="E9:E10"/>
    <mergeCell ref="F9:G9"/>
    <mergeCell ref="F10:G10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3:G23"/>
    <mergeCell ref="F24:G24"/>
    <mergeCell ref="F25:G25"/>
    <mergeCell ref="F26:G26"/>
    <mergeCell ref="F28:G28"/>
    <mergeCell ref="F36:G36"/>
    <mergeCell ref="F27:G27"/>
    <mergeCell ref="F30:G30"/>
    <mergeCell ref="F31:G31"/>
    <mergeCell ref="F32:G32"/>
    <mergeCell ref="F33:G33"/>
    <mergeCell ref="F34:G34"/>
    <mergeCell ref="F35:G35"/>
    <mergeCell ref="F29:G2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tabSelected="1" view="pageBreakPreview" zoomScale="80" zoomScaleNormal="70" zoomScaleSheetLayoutView="80" workbookViewId="0">
      <selection activeCell="C4" sqref="C4:F4"/>
    </sheetView>
  </sheetViews>
  <sheetFormatPr defaultRowHeight="12.75"/>
  <cols>
    <col min="1" max="1" width="42" customWidth="1"/>
    <col min="2" max="2" width="36.42578125" customWidth="1"/>
    <col min="3" max="3" width="13.7109375" customWidth="1"/>
    <col min="4" max="4" width="12.85546875" customWidth="1"/>
    <col min="5" max="5" width="15.7109375" customWidth="1"/>
    <col min="6" max="6" width="5.85546875" customWidth="1"/>
  </cols>
  <sheetData>
    <row r="1" spans="1:8" ht="87" customHeight="1">
      <c r="D1" s="268" t="s">
        <v>647</v>
      </c>
      <c r="E1" s="268"/>
    </row>
    <row r="3" spans="1:8" ht="99.75" customHeight="1">
      <c r="A3" s="76"/>
      <c r="B3" s="77"/>
      <c r="C3" s="359" t="s">
        <v>565</v>
      </c>
      <c r="D3" s="359"/>
      <c r="E3" s="359"/>
    </row>
    <row r="4" spans="1:8" ht="15.75">
      <c r="C4" s="369" t="s">
        <v>621</v>
      </c>
      <c r="D4" s="369"/>
      <c r="E4" s="369"/>
      <c r="F4" s="369"/>
    </row>
    <row r="5" spans="1:8" ht="13.5" customHeight="1">
      <c r="A5" s="78"/>
      <c r="B5" s="79"/>
      <c r="C5" s="42"/>
    </row>
    <row r="6" spans="1:8" ht="18.75">
      <c r="A6" s="78"/>
      <c r="B6" s="79"/>
      <c r="C6" s="80"/>
    </row>
    <row r="7" spans="1:8" ht="76.5" customHeight="1">
      <c r="A7" s="398" t="s">
        <v>511</v>
      </c>
      <c r="B7" s="398"/>
      <c r="C7" s="398"/>
      <c r="D7" s="398"/>
      <c r="E7" s="398"/>
    </row>
    <row r="8" spans="1:8" ht="18.75">
      <c r="A8" s="398"/>
      <c r="B8" s="398"/>
      <c r="C8" s="398"/>
    </row>
    <row r="9" spans="1:8" ht="18.75">
      <c r="A9" s="78"/>
      <c r="B9" s="78"/>
      <c r="C9" s="81"/>
      <c r="E9" t="s">
        <v>18</v>
      </c>
    </row>
    <row r="10" spans="1:8" ht="18.75">
      <c r="A10" s="399" t="s">
        <v>348</v>
      </c>
      <c r="B10" s="399" t="s">
        <v>349</v>
      </c>
      <c r="C10" s="400" t="s">
        <v>312</v>
      </c>
      <c r="D10" s="400"/>
      <c r="E10" s="400"/>
    </row>
    <row r="11" spans="1:8" ht="37.5" customHeight="1">
      <c r="A11" s="399"/>
      <c r="B11" s="399"/>
      <c r="C11" s="44" t="s">
        <v>428</v>
      </c>
      <c r="D11" s="44" t="s">
        <v>440</v>
      </c>
      <c r="E11" s="44" t="s">
        <v>494</v>
      </c>
    </row>
    <row r="12" spans="1:8" ht="18.75">
      <c r="A12" s="82">
        <v>1</v>
      </c>
      <c r="B12" s="82">
        <v>2</v>
      </c>
      <c r="C12" s="82">
        <v>3</v>
      </c>
      <c r="D12" s="82">
        <v>4</v>
      </c>
      <c r="E12" s="82">
        <v>5</v>
      </c>
    </row>
    <row r="13" spans="1:8" ht="18.75">
      <c r="A13" s="90" t="s">
        <v>513</v>
      </c>
      <c r="B13" s="82"/>
      <c r="C13" s="91">
        <v>2953.4</v>
      </c>
      <c r="D13" s="91">
        <v>0</v>
      </c>
      <c r="E13" s="91">
        <v>0</v>
      </c>
    </row>
    <row r="14" spans="1:8" ht="18.75">
      <c r="A14" s="395" t="s">
        <v>350</v>
      </c>
      <c r="B14" s="396"/>
      <c r="C14" s="397"/>
      <c r="D14" s="83"/>
      <c r="E14" s="84"/>
    </row>
    <row r="15" spans="1:8" ht="207.75" customHeight="1">
      <c r="A15" s="85" t="s">
        <v>584</v>
      </c>
      <c r="B15" s="104" t="s">
        <v>351</v>
      </c>
      <c r="C15" s="92">
        <v>1638</v>
      </c>
      <c r="D15" s="92">
        <v>1730</v>
      </c>
      <c r="E15" s="92">
        <v>1797</v>
      </c>
      <c r="H15" s="23"/>
    </row>
    <row r="16" spans="1:8" ht="19.5" hidden="1" customHeight="1">
      <c r="A16" s="106" t="s">
        <v>585</v>
      </c>
      <c r="B16" s="104" t="s">
        <v>352</v>
      </c>
      <c r="C16" s="93"/>
      <c r="D16" s="93"/>
      <c r="E16" s="93"/>
    </row>
    <row r="17" spans="1:7" ht="21" hidden="1" customHeight="1">
      <c r="A17" s="106" t="s">
        <v>586</v>
      </c>
      <c r="B17" s="104" t="s">
        <v>353</v>
      </c>
      <c r="C17" s="93"/>
      <c r="D17" s="93"/>
      <c r="E17" s="93"/>
    </row>
    <row r="18" spans="1:7" ht="28.5" hidden="1" customHeight="1">
      <c r="A18" s="106" t="s">
        <v>587</v>
      </c>
      <c r="B18" s="104" t="s">
        <v>354</v>
      </c>
      <c r="C18" s="94"/>
      <c r="D18" s="94"/>
      <c r="E18" s="94"/>
    </row>
    <row r="19" spans="1:7" ht="50.25" hidden="1" customHeight="1">
      <c r="A19" s="106" t="s">
        <v>290</v>
      </c>
      <c r="B19" s="104" t="s">
        <v>360</v>
      </c>
      <c r="C19" s="94">
        <v>0</v>
      </c>
      <c r="D19" s="94">
        <v>0</v>
      </c>
      <c r="E19" s="94">
        <v>0</v>
      </c>
    </row>
    <row r="20" spans="1:7" ht="60" customHeight="1">
      <c r="A20" s="106" t="s">
        <v>362</v>
      </c>
      <c r="B20" s="141" t="s">
        <v>431</v>
      </c>
      <c r="C20" s="93">
        <v>64997</v>
      </c>
      <c r="D20" s="93">
        <v>0</v>
      </c>
      <c r="E20" s="93">
        <v>0</v>
      </c>
    </row>
    <row r="21" spans="1:7" ht="33.75" customHeight="1">
      <c r="A21" s="107" t="s">
        <v>232</v>
      </c>
      <c r="B21" s="86" t="s">
        <v>355</v>
      </c>
      <c r="C21" s="91">
        <f>C22-C15-C20</f>
        <v>3587.6000000000058</v>
      </c>
      <c r="D21" s="91">
        <f t="shared" ref="D21:E21" si="0">D22-D15</f>
        <v>5270</v>
      </c>
      <c r="E21" s="91">
        <f t="shared" si="0"/>
        <v>3703</v>
      </c>
    </row>
    <row r="22" spans="1:7" ht="21.75" customHeight="1">
      <c r="A22" s="87" t="s">
        <v>356</v>
      </c>
      <c r="B22" s="101"/>
      <c r="C22" s="95">
        <f>C31-C13</f>
        <v>70222.600000000006</v>
      </c>
      <c r="D22" s="95">
        <f>D31</f>
        <v>7000</v>
      </c>
      <c r="E22" s="95">
        <f>E31</f>
        <v>5500</v>
      </c>
      <c r="G22" s="23"/>
    </row>
    <row r="23" spans="1:7" ht="18.75">
      <c r="A23" s="87"/>
      <c r="B23" s="83"/>
      <c r="C23" s="88"/>
      <c r="D23" s="83"/>
      <c r="E23" s="84"/>
    </row>
    <row r="24" spans="1:7" ht="18.75">
      <c r="A24" s="395" t="s">
        <v>357</v>
      </c>
      <c r="B24" s="396"/>
      <c r="C24" s="397"/>
      <c r="D24" s="83"/>
      <c r="E24" s="84"/>
    </row>
    <row r="25" spans="1:7" ht="18.75">
      <c r="A25" s="101"/>
      <c r="B25" s="102"/>
      <c r="C25" s="103"/>
      <c r="D25" s="83"/>
      <c r="E25" s="84"/>
    </row>
    <row r="26" spans="1:7" ht="55.5" customHeight="1">
      <c r="A26" s="108" t="s">
        <v>358</v>
      </c>
      <c r="B26" s="89" t="s">
        <v>566</v>
      </c>
      <c r="C26" s="91">
        <f>'4!'!G122</f>
        <v>5692.2</v>
      </c>
      <c r="D26" s="91">
        <f>'4!'!H121</f>
        <v>7000</v>
      </c>
      <c r="E26" s="91">
        <f>'5'!I116</f>
        <v>5500</v>
      </c>
    </row>
    <row r="27" spans="1:7" ht="47.25" hidden="1" customHeight="1">
      <c r="A27" s="109" t="s">
        <v>372</v>
      </c>
      <c r="B27" s="89" t="s">
        <v>370</v>
      </c>
      <c r="C27" s="91">
        <v>0</v>
      </c>
      <c r="D27" s="91">
        <v>0</v>
      </c>
      <c r="E27" s="91">
        <v>0</v>
      </c>
    </row>
    <row r="28" spans="1:7" ht="46.5" customHeight="1">
      <c r="A28" s="108" t="s">
        <v>448</v>
      </c>
      <c r="B28" s="89" t="s">
        <v>567</v>
      </c>
      <c r="C28" s="91">
        <f>'4!'!G125</f>
        <v>64997</v>
      </c>
      <c r="D28" s="91">
        <f>'5'!H119</f>
        <v>0</v>
      </c>
      <c r="E28" s="91">
        <f>'5'!I119</f>
        <v>0</v>
      </c>
    </row>
    <row r="29" spans="1:7" ht="86.25" hidden="1" customHeight="1">
      <c r="A29" s="100" t="s">
        <v>126</v>
      </c>
      <c r="B29" s="89" t="s">
        <v>368</v>
      </c>
      <c r="C29" s="91">
        <v>0</v>
      </c>
      <c r="D29" s="91">
        <v>0</v>
      </c>
      <c r="E29" s="91">
        <f>'[3]6пр'!I111</f>
        <v>0</v>
      </c>
    </row>
    <row r="30" spans="1:7" ht="63.75" customHeight="1">
      <c r="A30" s="106" t="str">
        <f>'5'!B122</f>
        <v>Софинансирование на ремонт улично-дорожной сети в г.Вытегра</v>
      </c>
      <c r="B30" s="89" t="s">
        <v>568</v>
      </c>
      <c r="C30" s="93">
        <f>'4!'!G129</f>
        <v>2486.8000000000002</v>
      </c>
      <c r="D30" s="93">
        <v>0</v>
      </c>
      <c r="E30" s="93">
        <v>0</v>
      </c>
    </row>
    <row r="31" spans="1:7" ht="28.5" customHeight="1">
      <c r="A31" s="87" t="s">
        <v>359</v>
      </c>
      <c r="B31" s="87"/>
      <c r="C31" s="95">
        <f>C26+C27+C28+C29+C30</f>
        <v>73176</v>
      </c>
      <c r="D31" s="95">
        <f>D26+D28</f>
        <v>7000</v>
      </c>
      <c r="E31" s="95">
        <f>E26+E28</f>
        <v>5500</v>
      </c>
    </row>
    <row r="35" spans="3:3">
      <c r="C35" s="23"/>
    </row>
  </sheetData>
  <mergeCells count="10">
    <mergeCell ref="D1:E1"/>
    <mergeCell ref="A14:C14"/>
    <mergeCell ref="A24:C24"/>
    <mergeCell ref="C3:E3"/>
    <mergeCell ref="A7:E7"/>
    <mergeCell ref="A8:C8"/>
    <mergeCell ref="A10:A11"/>
    <mergeCell ref="B10:B11"/>
    <mergeCell ref="C10:E10"/>
    <mergeCell ref="C4:F4"/>
  </mergeCells>
  <pageMargins left="0.82" right="0.31" top="0.51" bottom="0.59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104"/>
  <sheetViews>
    <sheetView topLeftCell="A2" zoomScale="90" zoomScaleNormal="90" workbookViewId="0">
      <selection activeCell="A8" sqref="A8:G8"/>
    </sheetView>
  </sheetViews>
  <sheetFormatPr defaultRowHeight="12.75"/>
  <cols>
    <col min="1" max="1" width="25.5703125" customWidth="1"/>
    <col min="2" max="2" width="33.5703125" customWidth="1"/>
    <col min="3" max="3" width="13.85546875" customWidth="1"/>
    <col min="4" max="4" width="4.28515625" customWidth="1"/>
    <col min="5" max="5" width="14.5703125" customWidth="1"/>
    <col min="6" max="6" width="13" customWidth="1"/>
    <col min="7" max="7" width="15.5703125" customWidth="1"/>
  </cols>
  <sheetData>
    <row r="2" spans="1:8">
      <c r="E2" s="268" t="s">
        <v>640</v>
      </c>
      <c r="F2" s="268"/>
      <c r="G2" s="268"/>
    </row>
    <row r="3" spans="1:8" ht="42.75" customHeight="1">
      <c r="E3" s="268"/>
      <c r="F3" s="268"/>
      <c r="G3" s="268"/>
    </row>
    <row r="4" spans="1:8" ht="106.5" customHeight="1">
      <c r="B4" s="25"/>
      <c r="C4" s="42"/>
      <c r="D4" s="42"/>
      <c r="E4" s="269" t="s">
        <v>495</v>
      </c>
      <c r="F4" s="269"/>
      <c r="G4" s="269"/>
    </row>
    <row r="5" spans="1:8" ht="17.25" customHeight="1">
      <c r="B5" s="25"/>
      <c r="C5" s="42"/>
      <c r="D5" s="42"/>
      <c r="E5" s="269" t="s">
        <v>590</v>
      </c>
      <c r="F5" s="269"/>
      <c r="G5" s="269"/>
      <c r="H5" s="25"/>
    </row>
    <row r="6" spans="1:8" ht="2.25" hidden="1" customHeight="1">
      <c r="A6" s="296"/>
      <c r="B6" s="296"/>
      <c r="C6" s="296"/>
      <c r="D6" s="296"/>
      <c r="E6" s="296"/>
    </row>
    <row r="7" spans="1:8" ht="21.75" hidden="1" customHeight="1">
      <c r="A7" s="295"/>
      <c r="B7" s="295"/>
      <c r="C7" s="295"/>
      <c r="D7" s="295"/>
      <c r="E7" s="295"/>
      <c r="F7" s="295"/>
      <c r="G7" s="295"/>
    </row>
    <row r="8" spans="1:8" ht="63.75" customHeight="1">
      <c r="A8" s="295" t="s">
        <v>496</v>
      </c>
      <c r="B8" s="295"/>
      <c r="C8" s="295"/>
      <c r="D8" s="295"/>
      <c r="E8" s="295"/>
      <c r="F8" s="295"/>
      <c r="G8" s="295"/>
    </row>
    <row r="9" spans="1:8" ht="8.25" customHeight="1">
      <c r="A9" s="295"/>
      <c r="B9" s="295"/>
      <c r="C9" s="295"/>
      <c r="D9" s="295"/>
      <c r="E9" s="295"/>
      <c r="F9" s="295"/>
      <c r="G9" s="295"/>
    </row>
    <row r="10" spans="1:8" ht="15.75" customHeight="1">
      <c r="A10" s="295"/>
      <c r="B10" s="295"/>
      <c r="C10" s="295"/>
      <c r="D10" s="295"/>
      <c r="E10" s="295"/>
    </row>
    <row r="11" spans="1:8" ht="15.75">
      <c r="A11" s="5"/>
      <c r="B11" s="5"/>
      <c r="C11" s="5"/>
      <c r="D11" s="5"/>
      <c r="E11" s="275" t="s">
        <v>18</v>
      </c>
      <c r="F11" s="275"/>
      <c r="G11" s="275"/>
    </row>
    <row r="12" spans="1:8" ht="15.75" customHeight="1">
      <c r="A12" s="297" t="s">
        <v>225</v>
      </c>
      <c r="B12" s="299" t="s">
        <v>226</v>
      </c>
      <c r="C12" s="300"/>
      <c r="D12" s="301"/>
      <c r="E12" s="305" t="s">
        <v>0</v>
      </c>
      <c r="F12" s="306"/>
      <c r="G12" s="307"/>
    </row>
    <row r="13" spans="1:8" ht="15.75">
      <c r="A13" s="298"/>
      <c r="B13" s="302"/>
      <c r="C13" s="303"/>
      <c r="D13" s="304"/>
      <c r="E13" s="211" t="s">
        <v>428</v>
      </c>
      <c r="F13" s="211" t="s">
        <v>440</v>
      </c>
      <c r="G13" s="71" t="s">
        <v>494</v>
      </c>
    </row>
    <row r="14" spans="1:8" ht="15.75">
      <c r="A14" s="40">
        <v>1</v>
      </c>
      <c r="B14" s="309">
        <v>2</v>
      </c>
      <c r="C14" s="309"/>
      <c r="D14" s="309"/>
      <c r="E14" s="70">
        <v>3</v>
      </c>
      <c r="F14" s="70">
        <v>4</v>
      </c>
      <c r="G14" s="71">
        <v>5</v>
      </c>
    </row>
    <row r="15" spans="1:8" ht="18" customHeight="1">
      <c r="A15" s="40" t="s">
        <v>227</v>
      </c>
      <c r="B15" s="290" t="s">
        <v>228</v>
      </c>
      <c r="C15" s="290"/>
      <c r="D15" s="290"/>
      <c r="E15" s="126">
        <v>42257</v>
      </c>
      <c r="F15" s="126">
        <v>44225</v>
      </c>
      <c r="G15" s="127">
        <v>46144</v>
      </c>
    </row>
    <row r="16" spans="1:8" ht="11.25" hidden="1" customHeight="1">
      <c r="A16" s="40" t="s">
        <v>229</v>
      </c>
      <c r="B16" s="290" t="s">
        <v>230</v>
      </c>
      <c r="C16" s="290"/>
      <c r="D16" s="290"/>
      <c r="E16" s="126">
        <f>E17</f>
        <v>20746</v>
      </c>
      <c r="F16" s="126">
        <f t="shared" ref="F16:G16" si="0">F17</f>
        <v>21702</v>
      </c>
      <c r="G16" s="126">
        <f t="shared" si="0"/>
        <v>23143</v>
      </c>
    </row>
    <row r="17" spans="1:7" ht="20.25" hidden="1" customHeight="1">
      <c r="A17" s="40" t="s">
        <v>231</v>
      </c>
      <c r="B17" s="290" t="s">
        <v>232</v>
      </c>
      <c r="C17" s="290"/>
      <c r="D17" s="290"/>
      <c r="E17" s="126">
        <f>E18</f>
        <v>20746</v>
      </c>
      <c r="F17" s="126">
        <f t="shared" ref="F17:G17" si="1">F18</f>
        <v>21702</v>
      </c>
      <c r="G17" s="126">
        <f t="shared" si="1"/>
        <v>23143</v>
      </c>
    </row>
    <row r="18" spans="1:7" ht="36" hidden="1" customHeight="1">
      <c r="A18" s="40" t="s">
        <v>233</v>
      </c>
      <c r="B18" s="308" t="s">
        <v>234</v>
      </c>
      <c r="C18" s="308"/>
      <c r="D18" s="308"/>
      <c r="E18" s="126">
        <v>20746</v>
      </c>
      <c r="F18" s="126">
        <v>21702</v>
      </c>
      <c r="G18" s="127">
        <v>23143</v>
      </c>
    </row>
    <row r="19" spans="1:7" ht="21" hidden="1" customHeight="1">
      <c r="A19" s="40" t="s">
        <v>235</v>
      </c>
      <c r="B19" s="290" t="s">
        <v>236</v>
      </c>
      <c r="C19" s="290"/>
      <c r="D19" s="290"/>
      <c r="E19" s="126">
        <f>E20+E24+E22</f>
        <v>0</v>
      </c>
      <c r="F19" s="126">
        <f>F20+F24+F22</f>
        <v>0</v>
      </c>
      <c r="G19" s="127"/>
    </row>
    <row r="20" spans="1:7" ht="26.25" hidden="1" customHeight="1">
      <c r="A20" s="40" t="s">
        <v>237</v>
      </c>
      <c r="B20" s="290" t="s">
        <v>238</v>
      </c>
      <c r="C20" s="290"/>
      <c r="D20" s="290"/>
      <c r="E20" s="126">
        <f>E21</f>
        <v>0</v>
      </c>
      <c r="F20" s="126">
        <f>F21</f>
        <v>0</v>
      </c>
      <c r="G20" s="127"/>
    </row>
    <row r="21" spans="1:7" ht="13.5" hidden="1" customHeight="1">
      <c r="A21" s="40" t="s">
        <v>239</v>
      </c>
      <c r="B21" s="290" t="s">
        <v>240</v>
      </c>
      <c r="C21" s="290"/>
      <c r="D21" s="290"/>
      <c r="E21" s="126"/>
      <c r="F21" s="126"/>
      <c r="G21" s="127"/>
    </row>
    <row r="22" spans="1:7" ht="20.25" hidden="1" customHeight="1">
      <c r="A22" s="40" t="s">
        <v>241</v>
      </c>
      <c r="B22" s="290" t="s">
        <v>242</v>
      </c>
      <c r="C22" s="290"/>
      <c r="D22" s="290"/>
      <c r="E22" s="126"/>
      <c r="F22" s="126"/>
      <c r="G22" s="127"/>
    </row>
    <row r="23" spans="1:7" ht="15.75" hidden="1">
      <c r="A23" s="40" t="s">
        <v>243</v>
      </c>
      <c r="B23" s="290" t="s">
        <v>244</v>
      </c>
      <c r="C23" s="290"/>
      <c r="D23" s="290"/>
      <c r="E23" s="126"/>
      <c r="F23" s="126"/>
      <c r="G23" s="127"/>
    </row>
    <row r="24" spans="1:7" ht="21" hidden="1" customHeight="1">
      <c r="A24" s="40" t="s">
        <v>245</v>
      </c>
      <c r="B24" s="290" t="s">
        <v>246</v>
      </c>
      <c r="C24" s="290"/>
      <c r="D24" s="290"/>
      <c r="E24" s="126">
        <f>E25+E26</f>
        <v>0</v>
      </c>
      <c r="F24" s="126">
        <f>F25+F26</f>
        <v>0</v>
      </c>
      <c r="G24" s="127"/>
    </row>
    <row r="25" spans="1:7" ht="82.5" hidden="1" customHeight="1">
      <c r="A25" s="40" t="s">
        <v>247</v>
      </c>
      <c r="B25" s="290" t="s">
        <v>248</v>
      </c>
      <c r="C25" s="290"/>
      <c r="D25" s="290"/>
      <c r="E25" s="126"/>
      <c r="F25" s="126"/>
      <c r="G25" s="127"/>
    </row>
    <row r="26" spans="1:7" ht="33.75" hidden="1" customHeight="1">
      <c r="A26" s="40" t="s">
        <v>249</v>
      </c>
      <c r="B26" s="290" t="s">
        <v>250</v>
      </c>
      <c r="C26" s="290"/>
      <c r="D26" s="290"/>
      <c r="E26" s="126"/>
      <c r="F26" s="126"/>
      <c r="G26" s="127"/>
    </row>
    <row r="27" spans="1:7" ht="24.75" hidden="1" customHeight="1">
      <c r="A27" s="40" t="s">
        <v>251</v>
      </c>
      <c r="B27" s="290" t="s">
        <v>252</v>
      </c>
      <c r="C27" s="290"/>
      <c r="D27" s="290"/>
      <c r="E27" s="126">
        <f>E28</f>
        <v>0</v>
      </c>
      <c r="F27" s="126">
        <f>F28</f>
        <v>0</v>
      </c>
      <c r="G27" s="127"/>
    </row>
    <row r="28" spans="1:7" ht="12" hidden="1" customHeight="1">
      <c r="A28" s="40" t="s">
        <v>253</v>
      </c>
      <c r="B28" s="290" t="s">
        <v>254</v>
      </c>
      <c r="C28" s="290"/>
      <c r="D28" s="290"/>
      <c r="E28" s="126">
        <f>E29</f>
        <v>0</v>
      </c>
      <c r="F28" s="126">
        <f>F29</f>
        <v>0</v>
      </c>
      <c r="G28" s="127"/>
    </row>
    <row r="29" spans="1:7" ht="35.25" hidden="1" customHeight="1">
      <c r="A29" s="40" t="s">
        <v>255</v>
      </c>
      <c r="B29" s="290" t="s">
        <v>256</v>
      </c>
      <c r="C29" s="290"/>
      <c r="D29" s="290"/>
      <c r="E29" s="126"/>
      <c r="F29" s="126"/>
      <c r="G29" s="127"/>
    </row>
    <row r="30" spans="1:7" ht="18" hidden="1" customHeight="1">
      <c r="A30" s="40" t="s">
        <v>257</v>
      </c>
      <c r="B30" s="290" t="s">
        <v>258</v>
      </c>
      <c r="C30" s="290"/>
      <c r="D30" s="290"/>
      <c r="E30" s="126">
        <f>E31+E32</f>
        <v>0</v>
      </c>
      <c r="F30" s="126">
        <f>F31+F32</f>
        <v>0</v>
      </c>
      <c r="G30" s="127"/>
    </row>
    <row r="31" spans="1:7" ht="51.75" hidden="1" customHeight="1">
      <c r="A31" s="40" t="s">
        <v>259</v>
      </c>
      <c r="B31" s="290" t="s">
        <v>579</v>
      </c>
      <c r="C31" s="290"/>
      <c r="D31" s="290"/>
      <c r="E31" s="126"/>
      <c r="F31" s="126"/>
      <c r="G31" s="127"/>
    </row>
    <row r="32" spans="1:7" ht="39" hidden="1" customHeight="1">
      <c r="A32" s="40" t="s">
        <v>260</v>
      </c>
      <c r="B32" s="290" t="s">
        <v>261</v>
      </c>
      <c r="C32" s="290"/>
      <c r="D32" s="290"/>
      <c r="E32" s="126"/>
      <c r="F32" s="126"/>
      <c r="G32" s="127"/>
    </row>
    <row r="33" spans="1:7" ht="18.75" customHeight="1">
      <c r="A33" s="40" t="s">
        <v>262</v>
      </c>
      <c r="B33" s="290" t="s">
        <v>263</v>
      </c>
      <c r="C33" s="290"/>
      <c r="D33" s="290"/>
      <c r="E33" s="126">
        <f>E34+E52+E50</f>
        <v>108053.5</v>
      </c>
      <c r="F33" s="126">
        <f>F34</f>
        <v>111384.1</v>
      </c>
      <c r="G33" s="127">
        <f>G34</f>
        <v>73948.7</v>
      </c>
    </row>
    <row r="34" spans="1:7" ht="39" customHeight="1">
      <c r="A34" s="40" t="s">
        <v>264</v>
      </c>
      <c r="B34" s="290" t="s">
        <v>265</v>
      </c>
      <c r="C34" s="290"/>
      <c r="D34" s="290"/>
      <c r="E34" s="126">
        <f>E35+E41+E44+E46</f>
        <v>107744.7</v>
      </c>
      <c r="F34" s="126">
        <f>F35+F41+F44+F49+F46</f>
        <v>111384.1</v>
      </c>
      <c r="G34" s="127">
        <f>G35+G41+G44+G46</f>
        <v>73948.7</v>
      </c>
    </row>
    <row r="35" spans="1:7" ht="43.5" customHeight="1">
      <c r="A35" s="123" t="s">
        <v>406</v>
      </c>
      <c r="B35" s="290" t="s">
        <v>289</v>
      </c>
      <c r="C35" s="290"/>
      <c r="D35" s="290"/>
      <c r="E35" s="126">
        <f>E39+E40</f>
        <v>8495.5999999999985</v>
      </c>
      <c r="F35" s="126">
        <f>F39+F40</f>
        <v>6806.8</v>
      </c>
      <c r="G35" s="126">
        <f>G39+G40</f>
        <v>7230.2</v>
      </c>
    </row>
    <row r="36" spans="1:7" ht="0.75" hidden="1" customHeight="1">
      <c r="A36" s="40" t="s">
        <v>266</v>
      </c>
      <c r="B36" s="290" t="s">
        <v>267</v>
      </c>
      <c r="C36" s="290"/>
      <c r="D36" s="290"/>
      <c r="E36" s="126">
        <f>E37+E38</f>
        <v>0</v>
      </c>
      <c r="F36" s="126">
        <f>F37+F38</f>
        <v>0</v>
      </c>
      <c r="G36" s="127"/>
    </row>
    <row r="37" spans="1:7" ht="35.25" hidden="1" customHeight="1">
      <c r="A37" s="40" t="s">
        <v>268</v>
      </c>
      <c r="B37" s="290" t="s">
        <v>269</v>
      </c>
      <c r="C37" s="290"/>
      <c r="D37" s="290"/>
      <c r="E37" s="126"/>
      <c r="F37" s="126"/>
      <c r="G37" s="127"/>
    </row>
    <row r="38" spans="1:7" ht="18.75" hidden="1" customHeight="1">
      <c r="A38" s="40" t="s">
        <v>270</v>
      </c>
      <c r="B38" s="290" t="s">
        <v>271</v>
      </c>
      <c r="C38" s="290"/>
      <c r="D38" s="290"/>
      <c r="E38" s="126">
        <f>95+45-95-45</f>
        <v>0</v>
      </c>
      <c r="F38" s="126">
        <f>95+45-95-45</f>
        <v>0</v>
      </c>
      <c r="G38" s="127"/>
    </row>
    <row r="39" spans="1:7" ht="35.25" customHeight="1">
      <c r="A39" s="150" t="s">
        <v>441</v>
      </c>
      <c r="B39" s="291" t="s">
        <v>290</v>
      </c>
      <c r="C39" s="291"/>
      <c r="D39" s="291"/>
      <c r="E39" s="126">
        <v>2690.2</v>
      </c>
      <c r="F39" s="126">
        <f>2861.8+2</f>
        <v>2863.8</v>
      </c>
      <c r="G39" s="127">
        <f>2981.2</f>
        <v>2981.2</v>
      </c>
    </row>
    <row r="40" spans="1:7" ht="49.5" customHeight="1">
      <c r="A40" s="123" t="s">
        <v>407</v>
      </c>
      <c r="B40" s="290" t="s">
        <v>400</v>
      </c>
      <c r="C40" s="290"/>
      <c r="D40" s="290"/>
      <c r="E40" s="126">
        <f>3943+1800+62.4</f>
        <v>5805.4</v>
      </c>
      <c r="F40" s="126">
        <v>3943</v>
      </c>
      <c r="G40" s="127">
        <v>4249</v>
      </c>
    </row>
    <row r="41" spans="1:7" ht="50.25" customHeight="1">
      <c r="A41" s="123" t="s">
        <v>408</v>
      </c>
      <c r="B41" s="292" t="s">
        <v>293</v>
      </c>
      <c r="C41" s="293"/>
      <c r="D41" s="294"/>
      <c r="E41" s="126">
        <f>E42+E43</f>
        <v>34250.1</v>
      </c>
      <c r="F41" s="126">
        <f>F43+F42</f>
        <v>104575.3</v>
      </c>
      <c r="G41" s="126">
        <f t="shared" ref="G41" si="2">G42+G43</f>
        <v>66716.5</v>
      </c>
    </row>
    <row r="42" spans="1:7" ht="52.5" customHeight="1">
      <c r="A42" s="181" t="s">
        <v>481</v>
      </c>
      <c r="B42" s="282" t="s">
        <v>482</v>
      </c>
      <c r="C42" s="283"/>
      <c r="D42" s="284"/>
      <c r="E42" s="126">
        <v>0</v>
      </c>
      <c r="F42" s="126">
        <f>38906+54656.1</f>
        <v>93562.1</v>
      </c>
      <c r="G42" s="127">
        <f>23455.3+41851</f>
        <v>65306.3</v>
      </c>
    </row>
    <row r="43" spans="1:7" ht="27.75" customHeight="1">
      <c r="A43" s="128" t="s">
        <v>409</v>
      </c>
      <c r="B43" s="282" t="s">
        <v>291</v>
      </c>
      <c r="C43" s="283"/>
      <c r="D43" s="284"/>
      <c r="E43" s="126">
        <f>1316.8+688.6+36103.7+93.4+4039.8-9603+956.1+654.7</f>
        <v>34250.1</v>
      </c>
      <c r="F43" s="126">
        <f>1410.2+9603</f>
        <v>11013.2</v>
      </c>
      <c r="G43" s="127">
        <v>1410.2</v>
      </c>
    </row>
    <row r="44" spans="1:7" ht="36" customHeight="1">
      <c r="A44" s="128" t="s">
        <v>410</v>
      </c>
      <c r="B44" s="285" t="s">
        <v>292</v>
      </c>
      <c r="C44" s="285"/>
      <c r="D44" s="285"/>
      <c r="E44" s="126">
        <f>E45</f>
        <v>2</v>
      </c>
      <c r="F44" s="126">
        <f>F45</f>
        <v>2</v>
      </c>
      <c r="G44" s="127">
        <f>G45</f>
        <v>2</v>
      </c>
    </row>
    <row r="45" spans="1:7" ht="39" customHeight="1">
      <c r="A45" s="211" t="s">
        <v>497</v>
      </c>
      <c r="B45" s="277" t="s">
        <v>498</v>
      </c>
      <c r="C45" s="277"/>
      <c r="D45" s="277"/>
      <c r="E45" s="126">
        <v>2</v>
      </c>
      <c r="F45" s="126">
        <v>2</v>
      </c>
      <c r="G45" s="127">
        <v>2</v>
      </c>
    </row>
    <row r="46" spans="1:7" ht="21" customHeight="1">
      <c r="A46" s="128" t="s">
        <v>411</v>
      </c>
      <c r="B46" s="285" t="s">
        <v>54</v>
      </c>
      <c r="C46" s="285"/>
      <c r="D46" s="285"/>
      <c r="E46" s="126">
        <f>E47+E48</f>
        <v>64997</v>
      </c>
      <c r="F46" s="126">
        <f>F47</f>
        <v>0</v>
      </c>
      <c r="G46" s="127">
        <f>G47</f>
        <v>0</v>
      </c>
    </row>
    <row r="47" spans="1:7" ht="41.25" customHeight="1">
      <c r="A47" s="128" t="s">
        <v>412</v>
      </c>
      <c r="B47" s="277" t="s">
        <v>362</v>
      </c>
      <c r="C47" s="277"/>
      <c r="D47" s="277"/>
      <c r="E47" s="126">
        <v>64997</v>
      </c>
      <c r="F47" s="126">
        <v>0</v>
      </c>
      <c r="G47" s="127">
        <v>0</v>
      </c>
    </row>
    <row r="48" spans="1:7" ht="87.75" hidden="1" customHeight="1">
      <c r="A48" s="223" t="s">
        <v>487</v>
      </c>
      <c r="B48" s="287" t="s">
        <v>442</v>
      </c>
      <c r="C48" s="288"/>
      <c r="D48" s="289"/>
      <c r="E48" s="224">
        <v>0</v>
      </c>
      <c r="F48" s="224">
        <v>0</v>
      </c>
      <c r="G48" s="225">
        <v>0</v>
      </c>
    </row>
    <row r="49" spans="1:7" ht="0.75" hidden="1" customHeight="1">
      <c r="A49" s="223" t="s">
        <v>272</v>
      </c>
      <c r="B49" s="286" t="s">
        <v>273</v>
      </c>
      <c r="C49" s="286"/>
      <c r="D49" s="286"/>
      <c r="E49" s="224"/>
      <c r="F49" s="224">
        <f>F53</f>
        <v>0</v>
      </c>
      <c r="G49" s="225">
        <v>0</v>
      </c>
    </row>
    <row r="50" spans="1:7" ht="45" hidden="1" customHeight="1">
      <c r="A50" s="223" t="s">
        <v>489</v>
      </c>
      <c r="B50" s="286" t="s">
        <v>443</v>
      </c>
      <c r="C50" s="286"/>
      <c r="D50" s="286"/>
      <c r="E50" s="224">
        <f>E51</f>
        <v>0</v>
      </c>
      <c r="F50" s="224">
        <v>0</v>
      </c>
      <c r="G50" s="225">
        <v>0</v>
      </c>
    </row>
    <row r="51" spans="1:7" ht="53.25" hidden="1" customHeight="1">
      <c r="A51" s="226" t="s">
        <v>444</v>
      </c>
      <c r="B51" s="287" t="s">
        <v>476</v>
      </c>
      <c r="C51" s="288"/>
      <c r="D51" s="289"/>
      <c r="E51" s="227">
        <v>0</v>
      </c>
      <c r="F51" s="224">
        <v>0</v>
      </c>
      <c r="G51" s="225">
        <v>0</v>
      </c>
    </row>
    <row r="52" spans="1:7" ht="27" customHeight="1">
      <c r="A52" s="240" t="s">
        <v>488</v>
      </c>
      <c r="B52" s="278" t="s">
        <v>273</v>
      </c>
      <c r="C52" s="279"/>
      <c r="D52" s="280"/>
      <c r="E52" s="126">
        <f>E53</f>
        <v>308.80000000000007</v>
      </c>
      <c r="F52" s="126">
        <f>F53</f>
        <v>0</v>
      </c>
      <c r="G52" s="127">
        <v>0</v>
      </c>
    </row>
    <row r="53" spans="1:7" ht="54.75" customHeight="1">
      <c r="A53" s="240" t="s">
        <v>438</v>
      </c>
      <c r="B53" s="278" t="s">
        <v>439</v>
      </c>
      <c r="C53" s="279"/>
      <c r="D53" s="280"/>
      <c r="E53" s="242">
        <f>927.7-618.8-0.1</f>
        <v>308.80000000000007</v>
      </c>
      <c r="F53" s="126">
        <v>0</v>
      </c>
      <c r="G53" s="126">
        <v>0</v>
      </c>
    </row>
    <row r="54" spans="1:7" ht="15.75">
      <c r="A54" s="70" t="s">
        <v>274</v>
      </c>
      <c r="B54" s="281"/>
      <c r="C54" s="281"/>
      <c r="D54" s="281"/>
      <c r="E54" s="69">
        <f>E15+E33</f>
        <v>150310.5</v>
      </c>
      <c r="F54" s="69">
        <f>F15+F33</f>
        <v>155609.1</v>
      </c>
      <c r="G54" s="127">
        <f>G15+G33</f>
        <v>120092.7</v>
      </c>
    </row>
    <row r="55" spans="1:7" ht="15.75">
      <c r="A55" s="62"/>
      <c r="B55" s="62"/>
      <c r="C55" s="62"/>
      <c r="D55" s="62"/>
      <c r="E55" s="65"/>
      <c r="F55" s="63"/>
      <c r="G55" s="64"/>
    </row>
    <row r="56" spans="1:7" ht="15.75">
      <c r="A56" s="59"/>
      <c r="B56" s="72"/>
      <c r="C56" s="62"/>
      <c r="D56" s="62"/>
      <c r="E56" s="65"/>
      <c r="F56" s="63"/>
      <c r="G56" s="64"/>
    </row>
    <row r="57" spans="1:7" ht="15.75">
      <c r="A57" s="59"/>
      <c r="B57" s="72"/>
      <c r="C57" s="5"/>
      <c r="D57" s="5"/>
      <c r="E57" s="183"/>
    </row>
    <row r="58" spans="1:7" ht="15">
      <c r="A58" s="5"/>
      <c r="B58" s="5"/>
      <c r="C58" s="5"/>
      <c r="D58" s="5"/>
      <c r="E58" s="5"/>
    </row>
    <row r="59" spans="1:7" ht="15">
      <c r="A59" s="5"/>
      <c r="B59" s="5"/>
      <c r="C59" s="5"/>
      <c r="D59" s="5"/>
      <c r="E59" s="41"/>
    </row>
    <row r="60" spans="1:7" ht="15">
      <c r="A60" s="5"/>
      <c r="B60" s="5"/>
      <c r="C60" s="5"/>
      <c r="D60" s="5"/>
      <c r="E60" s="5"/>
    </row>
    <row r="61" spans="1:7" ht="15">
      <c r="A61" s="5"/>
      <c r="B61" s="5"/>
      <c r="C61" s="5"/>
      <c r="D61" s="5"/>
      <c r="E61" s="5"/>
    </row>
    <row r="62" spans="1:7" ht="15">
      <c r="A62" s="5"/>
      <c r="B62" s="5"/>
      <c r="C62" s="5"/>
      <c r="D62" s="5"/>
      <c r="E62" s="5"/>
    </row>
    <row r="63" spans="1:7" ht="15">
      <c r="A63" s="5"/>
      <c r="B63" s="5"/>
      <c r="C63" s="5"/>
      <c r="D63" s="5"/>
      <c r="E63" s="5"/>
    </row>
    <row r="64" spans="1:7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B104" s="5"/>
      <c r="C104" s="5"/>
      <c r="D104" s="5"/>
    </row>
  </sheetData>
  <mergeCells count="53">
    <mergeCell ref="E2:G3"/>
    <mergeCell ref="B27:D27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E4:G4"/>
    <mergeCell ref="A10:E10"/>
    <mergeCell ref="B14:D14"/>
    <mergeCell ref="B15:D15"/>
    <mergeCell ref="B16:D16"/>
    <mergeCell ref="A12:A13"/>
    <mergeCell ref="B12:D13"/>
    <mergeCell ref="E12:G12"/>
    <mergeCell ref="E11:G11"/>
    <mergeCell ref="A9:G9"/>
    <mergeCell ref="A8:G8"/>
    <mergeCell ref="A7:G7"/>
    <mergeCell ref="A6:E6"/>
    <mergeCell ref="E5:G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6:D46"/>
    <mergeCell ref="B42:D42"/>
    <mergeCell ref="B47:D47"/>
    <mergeCell ref="B53:D53"/>
    <mergeCell ref="B54:D54"/>
    <mergeCell ref="B43:D43"/>
    <mergeCell ref="B44:D44"/>
    <mergeCell ref="B45:D45"/>
    <mergeCell ref="B49:D49"/>
    <mergeCell ref="B50:D50"/>
    <mergeCell ref="B52:D52"/>
    <mergeCell ref="B48:D48"/>
    <mergeCell ref="B51:D51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zoomScale="85" zoomScaleNormal="85" workbookViewId="0">
      <selection activeCell="G1" sqref="G1"/>
    </sheetView>
  </sheetViews>
  <sheetFormatPr defaultRowHeight="12.75"/>
  <cols>
    <col min="1" max="1" width="4.5703125" customWidth="1"/>
    <col min="2" max="2" width="7.85546875" customWidth="1"/>
    <col min="3" max="3" width="26" customWidth="1"/>
    <col min="4" max="4" width="7.85546875" customWidth="1"/>
    <col min="5" max="5" width="6.85546875" customWidth="1"/>
    <col min="6" max="6" width="6.5703125" customWidth="1"/>
    <col min="7" max="7" width="38.42578125" customWidth="1"/>
    <col min="257" max="257" width="4.5703125" customWidth="1"/>
    <col min="258" max="258" width="7.85546875" customWidth="1"/>
    <col min="259" max="259" width="24.140625" customWidth="1"/>
    <col min="260" max="260" width="7.85546875" customWidth="1"/>
    <col min="261" max="261" width="6.85546875" customWidth="1"/>
    <col min="262" max="262" width="6.5703125" customWidth="1"/>
    <col min="263" max="263" width="38.42578125" customWidth="1"/>
    <col min="513" max="513" width="4.5703125" customWidth="1"/>
    <col min="514" max="514" width="7.85546875" customWidth="1"/>
    <col min="515" max="515" width="24.140625" customWidth="1"/>
    <col min="516" max="516" width="7.85546875" customWidth="1"/>
    <col min="517" max="517" width="6.85546875" customWidth="1"/>
    <col min="518" max="518" width="6.5703125" customWidth="1"/>
    <col min="519" max="519" width="38.42578125" customWidth="1"/>
    <col min="769" max="769" width="4.5703125" customWidth="1"/>
    <col min="770" max="770" width="7.85546875" customWidth="1"/>
    <col min="771" max="771" width="24.140625" customWidth="1"/>
    <col min="772" max="772" width="7.85546875" customWidth="1"/>
    <col min="773" max="773" width="6.85546875" customWidth="1"/>
    <col min="774" max="774" width="6.5703125" customWidth="1"/>
    <col min="775" max="775" width="38.42578125" customWidth="1"/>
    <col min="1025" max="1025" width="4.5703125" customWidth="1"/>
    <col min="1026" max="1026" width="7.85546875" customWidth="1"/>
    <col min="1027" max="1027" width="24.140625" customWidth="1"/>
    <col min="1028" max="1028" width="7.85546875" customWidth="1"/>
    <col min="1029" max="1029" width="6.85546875" customWidth="1"/>
    <col min="1030" max="1030" width="6.5703125" customWidth="1"/>
    <col min="1031" max="1031" width="38.42578125" customWidth="1"/>
    <col min="1281" max="1281" width="4.5703125" customWidth="1"/>
    <col min="1282" max="1282" width="7.85546875" customWidth="1"/>
    <col min="1283" max="1283" width="24.140625" customWidth="1"/>
    <col min="1284" max="1284" width="7.85546875" customWidth="1"/>
    <col min="1285" max="1285" width="6.85546875" customWidth="1"/>
    <col min="1286" max="1286" width="6.5703125" customWidth="1"/>
    <col min="1287" max="1287" width="38.42578125" customWidth="1"/>
    <col min="1537" max="1537" width="4.5703125" customWidth="1"/>
    <col min="1538" max="1538" width="7.85546875" customWidth="1"/>
    <col min="1539" max="1539" width="24.140625" customWidth="1"/>
    <col min="1540" max="1540" width="7.85546875" customWidth="1"/>
    <col min="1541" max="1541" width="6.85546875" customWidth="1"/>
    <col min="1542" max="1542" width="6.5703125" customWidth="1"/>
    <col min="1543" max="1543" width="38.42578125" customWidth="1"/>
    <col min="1793" max="1793" width="4.5703125" customWidth="1"/>
    <col min="1794" max="1794" width="7.85546875" customWidth="1"/>
    <col min="1795" max="1795" width="24.140625" customWidth="1"/>
    <col min="1796" max="1796" width="7.85546875" customWidth="1"/>
    <col min="1797" max="1797" width="6.85546875" customWidth="1"/>
    <col min="1798" max="1798" width="6.5703125" customWidth="1"/>
    <col min="1799" max="1799" width="38.42578125" customWidth="1"/>
    <col min="2049" max="2049" width="4.5703125" customWidth="1"/>
    <col min="2050" max="2050" width="7.85546875" customWidth="1"/>
    <col min="2051" max="2051" width="24.140625" customWidth="1"/>
    <col min="2052" max="2052" width="7.85546875" customWidth="1"/>
    <col min="2053" max="2053" width="6.85546875" customWidth="1"/>
    <col min="2054" max="2054" width="6.5703125" customWidth="1"/>
    <col min="2055" max="2055" width="38.42578125" customWidth="1"/>
    <col min="2305" max="2305" width="4.5703125" customWidth="1"/>
    <col min="2306" max="2306" width="7.85546875" customWidth="1"/>
    <col min="2307" max="2307" width="24.140625" customWidth="1"/>
    <col min="2308" max="2308" width="7.85546875" customWidth="1"/>
    <col min="2309" max="2309" width="6.85546875" customWidth="1"/>
    <col min="2310" max="2310" width="6.5703125" customWidth="1"/>
    <col min="2311" max="2311" width="38.42578125" customWidth="1"/>
    <col min="2561" max="2561" width="4.5703125" customWidth="1"/>
    <col min="2562" max="2562" width="7.85546875" customWidth="1"/>
    <col min="2563" max="2563" width="24.140625" customWidth="1"/>
    <col min="2564" max="2564" width="7.85546875" customWidth="1"/>
    <col min="2565" max="2565" width="6.85546875" customWidth="1"/>
    <col min="2566" max="2566" width="6.5703125" customWidth="1"/>
    <col min="2567" max="2567" width="38.42578125" customWidth="1"/>
    <col min="2817" max="2817" width="4.5703125" customWidth="1"/>
    <col min="2818" max="2818" width="7.85546875" customWidth="1"/>
    <col min="2819" max="2819" width="24.140625" customWidth="1"/>
    <col min="2820" max="2820" width="7.85546875" customWidth="1"/>
    <col min="2821" max="2821" width="6.85546875" customWidth="1"/>
    <col min="2822" max="2822" width="6.5703125" customWidth="1"/>
    <col min="2823" max="2823" width="38.42578125" customWidth="1"/>
    <col min="3073" max="3073" width="4.5703125" customWidth="1"/>
    <col min="3074" max="3074" width="7.85546875" customWidth="1"/>
    <col min="3075" max="3075" width="24.140625" customWidth="1"/>
    <col min="3076" max="3076" width="7.85546875" customWidth="1"/>
    <col min="3077" max="3077" width="6.85546875" customWidth="1"/>
    <col min="3078" max="3078" width="6.5703125" customWidth="1"/>
    <col min="3079" max="3079" width="38.42578125" customWidth="1"/>
    <col min="3329" max="3329" width="4.5703125" customWidth="1"/>
    <col min="3330" max="3330" width="7.85546875" customWidth="1"/>
    <col min="3331" max="3331" width="24.140625" customWidth="1"/>
    <col min="3332" max="3332" width="7.85546875" customWidth="1"/>
    <col min="3333" max="3333" width="6.85546875" customWidth="1"/>
    <col min="3334" max="3334" width="6.5703125" customWidth="1"/>
    <col min="3335" max="3335" width="38.42578125" customWidth="1"/>
    <col min="3585" max="3585" width="4.5703125" customWidth="1"/>
    <col min="3586" max="3586" width="7.85546875" customWidth="1"/>
    <col min="3587" max="3587" width="24.140625" customWidth="1"/>
    <col min="3588" max="3588" width="7.85546875" customWidth="1"/>
    <col min="3589" max="3589" width="6.85546875" customWidth="1"/>
    <col min="3590" max="3590" width="6.5703125" customWidth="1"/>
    <col min="3591" max="3591" width="38.42578125" customWidth="1"/>
    <col min="3841" max="3841" width="4.5703125" customWidth="1"/>
    <col min="3842" max="3842" width="7.85546875" customWidth="1"/>
    <col min="3843" max="3843" width="24.140625" customWidth="1"/>
    <col min="3844" max="3844" width="7.85546875" customWidth="1"/>
    <col min="3845" max="3845" width="6.85546875" customWidth="1"/>
    <col min="3846" max="3846" width="6.5703125" customWidth="1"/>
    <col min="3847" max="3847" width="38.42578125" customWidth="1"/>
    <col min="4097" max="4097" width="4.5703125" customWidth="1"/>
    <col min="4098" max="4098" width="7.85546875" customWidth="1"/>
    <col min="4099" max="4099" width="24.140625" customWidth="1"/>
    <col min="4100" max="4100" width="7.85546875" customWidth="1"/>
    <col min="4101" max="4101" width="6.85546875" customWidth="1"/>
    <col min="4102" max="4102" width="6.5703125" customWidth="1"/>
    <col min="4103" max="4103" width="38.42578125" customWidth="1"/>
    <col min="4353" max="4353" width="4.5703125" customWidth="1"/>
    <col min="4354" max="4354" width="7.85546875" customWidth="1"/>
    <col min="4355" max="4355" width="24.140625" customWidth="1"/>
    <col min="4356" max="4356" width="7.85546875" customWidth="1"/>
    <col min="4357" max="4357" width="6.85546875" customWidth="1"/>
    <col min="4358" max="4358" width="6.5703125" customWidth="1"/>
    <col min="4359" max="4359" width="38.42578125" customWidth="1"/>
    <col min="4609" max="4609" width="4.5703125" customWidth="1"/>
    <col min="4610" max="4610" width="7.85546875" customWidth="1"/>
    <col min="4611" max="4611" width="24.140625" customWidth="1"/>
    <col min="4612" max="4612" width="7.85546875" customWidth="1"/>
    <col min="4613" max="4613" width="6.85546875" customWidth="1"/>
    <col min="4614" max="4614" width="6.5703125" customWidth="1"/>
    <col min="4615" max="4615" width="38.42578125" customWidth="1"/>
    <col min="4865" max="4865" width="4.5703125" customWidth="1"/>
    <col min="4866" max="4866" width="7.85546875" customWidth="1"/>
    <col min="4867" max="4867" width="24.140625" customWidth="1"/>
    <col min="4868" max="4868" width="7.85546875" customWidth="1"/>
    <col min="4869" max="4869" width="6.85546875" customWidth="1"/>
    <col min="4870" max="4870" width="6.5703125" customWidth="1"/>
    <col min="4871" max="4871" width="38.42578125" customWidth="1"/>
    <col min="5121" max="5121" width="4.5703125" customWidth="1"/>
    <col min="5122" max="5122" width="7.85546875" customWidth="1"/>
    <col min="5123" max="5123" width="24.140625" customWidth="1"/>
    <col min="5124" max="5124" width="7.85546875" customWidth="1"/>
    <col min="5125" max="5125" width="6.85546875" customWidth="1"/>
    <col min="5126" max="5126" width="6.5703125" customWidth="1"/>
    <col min="5127" max="5127" width="38.42578125" customWidth="1"/>
    <col min="5377" max="5377" width="4.5703125" customWidth="1"/>
    <col min="5378" max="5378" width="7.85546875" customWidth="1"/>
    <col min="5379" max="5379" width="24.140625" customWidth="1"/>
    <col min="5380" max="5380" width="7.85546875" customWidth="1"/>
    <col min="5381" max="5381" width="6.85546875" customWidth="1"/>
    <col min="5382" max="5382" width="6.5703125" customWidth="1"/>
    <col min="5383" max="5383" width="38.42578125" customWidth="1"/>
    <col min="5633" max="5633" width="4.5703125" customWidth="1"/>
    <col min="5634" max="5634" width="7.85546875" customWidth="1"/>
    <col min="5635" max="5635" width="24.140625" customWidth="1"/>
    <col min="5636" max="5636" width="7.85546875" customWidth="1"/>
    <col min="5637" max="5637" width="6.85546875" customWidth="1"/>
    <col min="5638" max="5638" width="6.5703125" customWidth="1"/>
    <col min="5639" max="5639" width="38.42578125" customWidth="1"/>
    <col min="5889" max="5889" width="4.5703125" customWidth="1"/>
    <col min="5890" max="5890" width="7.85546875" customWidth="1"/>
    <col min="5891" max="5891" width="24.140625" customWidth="1"/>
    <col min="5892" max="5892" width="7.85546875" customWidth="1"/>
    <col min="5893" max="5893" width="6.85546875" customWidth="1"/>
    <col min="5894" max="5894" width="6.5703125" customWidth="1"/>
    <col min="5895" max="5895" width="38.42578125" customWidth="1"/>
    <col min="6145" max="6145" width="4.5703125" customWidth="1"/>
    <col min="6146" max="6146" width="7.85546875" customWidth="1"/>
    <col min="6147" max="6147" width="24.140625" customWidth="1"/>
    <col min="6148" max="6148" width="7.85546875" customWidth="1"/>
    <col min="6149" max="6149" width="6.85546875" customWidth="1"/>
    <col min="6150" max="6150" width="6.5703125" customWidth="1"/>
    <col min="6151" max="6151" width="38.42578125" customWidth="1"/>
    <col min="6401" max="6401" width="4.5703125" customWidth="1"/>
    <col min="6402" max="6402" width="7.85546875" customWidth="1"/>
    <col min="6403" max="6403" width="24.140625" customWidth="1"/>
    <col min="6404" max="6404" width="7.85546875" customWidth="1"/>
    <col min="6405" max="6405" width="6.85546875" customWidth="1"/>
    <col min="6406" max="6406" width="6.5703125" customWidth="1"/>
    <col min="6407" max="6407" width="38.42578125" customWidth="1"/>
    <col min="6657" max="6657" width="4.5703125" customWidth="1"/>
    <col min="6658" max="6658" width="7.85546875" customWidth="1"/>
    <col min="6659" max="6659" width="24.140625" customWidth="1"/>
    <col min="6660" max="6660" width="7.85546875" customWidth="1"/>
    <col min="6661" max="6661" width="6.85546875" customWidth="1"/>
    <col min="6662" max="6662" width="6.5703125" customWidth="1"/>
    <col min="6663" max="6663" width="38.42578125" customWidth="1"/>
    <col min="6913" max="6913" width="4.5703125" customWidth="1"/>
    <col min="6914" max="6914" width="7.85546875" customWidth="1"/>
    <col min="6915" max="6915" width="24.140625" customWidth="1"/>
    <col min="6916" max="6916" width="7.85546875" customWidth="1"/>
    <col min="6917" max="6917" width="6.85546875" customWidth="1"/>
    <col min="6918" max="6918" width="6.5703125" customWidth="1"/>
    <col min="6919" max="6919" width="38.42578125" customWidth="1"/>
    <col min="7169" max="7169" width="4.5703125" customWidth="1"/>
    <col min="7170" max="7170" width="7.85546875" customWidth="1"/>
    <col min="7171" max="7171" width="24.140625" customWidth="1"/>
    <col min="7172" max="7172" width="7.85546875" customWidth="1"/>
    <col min="7173" max="7173" width="6.85546875" customWidth="1"/>
    <col min="7174" max="7174" width="6.5703125" customWidth="1"/>
    <col min="7175" max="7175" width="38.42578125" customWidth="1"/>
    <col min="7425" max="7425" width="4.5703125" customWidth="1"/>
    <col min="7426" max="7426" width="7.85546875" customWidth="1"/>
    <col min="7427" max="7427" width="24.140625" customWidth="1"/>
    <col min="7428" max="7428" width="7.85546875" customWidth="1"/>
    <col min="7429" max="7429" width="6.85546875" customWidth="1"/>
    <col min="7430" max="7430" width="6.5703125" customWidth="1"/>
    <col min="7431" max="7431" width="38.42578125" customWidth="1"/>
    <col min="7681" max="7681" width="4.5703125" customWidth="1"/>
    <col min="7682" max="7682" width="7.85546875" customWidth="1"/>
    <col min="7683" max="7683" width="24.140625" customWidth="1"/>
    <col min="7684" max="7684" width="7.85546875" customWidth="1"/>
    <col min="7685" max="7685" width="6.85546875" customWidth="1"/>
    <col min="7686" max="7686" width="6.5703125" customWidth="1"/>
    <col min="7687" max="7687" width="38.42578125" customWidth="1"/>
    <col min="7937" max="7937" width="4.5703125" customWidth="1"/>
    <col min="7938" max="7938" width="7.85546875" customWidth="1"/>
    <col min="7939" max="7939" width="24.140625" customWidth="1"/>
    <col min="7940" max="7940" width="7.85546875" customWidth="1"/>
    <col min="7941" max="7941" width="6.85546875" customWidth="1"/>
    <col min="7942" max="7942" width="6.5703125" customWidth="1"/>
    <col min="7943" max="7943" width="38.42578125" customWidth="1"/>
    <col min="8193" max="8193" width="4.5703125" customWidth="1"/>
    <col min="8194" max="8194" width="7.85546875" customWidth="1"/>
    <col min="8195" max="8195" width="24.140625" customWidth="1"/>
    <col min="8196" max="8196" width="7.85546875" customWidth="1"/>
    <col min="8197" max="8197" width="6.85546875" customWidth="1"/>
    <col min="8198" max="8198" width="6.5703125" customWidth="1"/>
    <col min="8199" max="8199" width="38.42578125" customWidth="1"/>
    <col min="8449" max="8449" width="4.5703125" customWidth="1"/>
    <col min="8450" max="8450" width="7.85546875" customWidth="1"/>
    <col min="8451" max="8451" width="24.140625" customWidth="1"/>
    <col min="8452" max="8452" width="7.85546875" customWidth="1"/>
    <col min="8453" max="8453" width="6.85546875" customWidth="1"/>
    <col min="8454" max="8454" width="6.5703125" customWidth="1"/>
    <col min="8455" max="8455" width="38.42578125" customWidth="1"/>
    <col min="8705" max="8705" width="4.5703125" customWidth="1"/>
    <col min="8706" max="8706" width="7.85546875" customWidth="1"/>
    <col min="8707" max="8707" width="24.140625" customWidth="1"/>
    <col min="8708" max="8708" width="7.85546875" customWidth="1"/>
    <col min="8709" max="8709" width="6.85546875" customWidth="1"/>
    <col min="8710" max="8710" width="6.5703125" customWidth="1"/>
    <col min="8711" max="8711" width="38.42578125" customWidth="1"/>
    <col min="8961" max="8961" width="4.5703125" customWidth="1"/>
    <col min="8962" max="8962" width="7.85546875" customWidth="1"/>
    <col min="8963" max="8963" width="24.140625" customWidth="1"/>
    <col min="8964" max="8964" width="7.85546875" customWidth="1"/>
    <col min="8965" max="8965" width="6.85546875" customWidth="1"/>
    <col min="8966" max="8966" width="6.5703125" customWidth="1"/>
    <col min="8967" max="8967" width="38.42578125" customWidth="1"/>
    <col min="9217" max="9217" width="4.5703125" customWidth="1"/>
    <col min="9218" max="9218" width="7.85546875" customWidth="1"/>
    <col min="9219" max="9219" width="24.140625" customWidth="1"/>
    <col min="9220" max="9220" width="7.85546875" customWidth="1"/>
    <col min="9221" max="9221" width="6.85546875" customWidth="1"/>
    <col min="9222" max="9222" width="6.5703125" customWidth="1"/>
    <col min="9223" max="9223" width="38.42578125" customWidth="1"/>
    <col min="9473" max="9473" width="4.5703125" customWidth="1"/>
    <col min="9474" max="9474" width="7.85546875" customWidth="1"/>
    <col min="9475" max="9475" width="24.140625" customWidth="1"/>
    <col min="9476" max="9476" width="7.85546875" customWidth="1"/>
    <col min="9477" max="9477" width="6.85546875" customWidth="1"/>
    <col min="9478" max="9478" width="6.5703125" customWidth="1"/>
    <col min="9479" max="9479" width="38.42578125" customWidth="1"/>
    <col min="9729" max="9729" width="4.5703125" customWidth="1"/>
    <col min="9730" max="9730" width="7.85546875" customWidth="1"/>
    <col min="9731" max="9731" width="24.140625" customWidth="1"/>
    <col min="9732" max="9732" width="7.85546875" customWidth="1"/>
    <col min="9733" max="9733" width="6.85546875" customWidth="1"/>
    <col min="9734" max="9734" width="6.5703125" customWidth="1"/>
    <col min="9735" max="9735" width="38.42578125" customWidth="1"/>
    <col min="9985" max="9985" width="4.5703125" customWidth="1"/>
    <col min="9986" max="9986" width="7.85546875" customWidth="1"/>
    <col min="9987" max="9987" width="24.140625" customWidth="1"/>
    <col min="9988" max="9988" width="7.85546875" customWidth="1"/>
    <col min="9989" max="9989" width="6.85546875" customWidth="1"/>
    <col min="9990" max="9990" width="6.5703125" customWidth="1"/>
    <col min="9991" max="9991" width="38.42578125" customWidth="1"/>
    <col min="10241" max="10241" width="4.5703125" customWidth="1"/>
    <col min="10242" max="10242" width="7.85546875" customWidth="1"/>
    <col min="10243" max="10243" width="24.140625" customWidth="1"/>
    <col min="10244" max="10244" width="7.85546875" customWidth="1"/>
    <col min="10245" max="10245" width="6.85546875" customWidth="1"/>
    <col min="10246" max="10246" width="6.5703125" customWidth="1"/>
    <col min="10247" max="10247" width="38.42578125" customWidth="1"/>
    <col min="10497" max="10497" width="4.5703125" customWidth="1"/>
    <col min="10498" max="10498" width="7.85546875" customWidth="1"/>
    <col min="10499" max="10499" width="24.140625" customWidth="1"/>
    <col min="10500" max="10500" width="7.85546875" customWidth="1"/>
    <col min="10501" max="10501" width="6.85546875" customWidth="1"/>
    <col min="10502" max="10502" width="6.5703125" customWidth="1"/>
    <col min="10503" max="10503" width="38.42578125" customWidth="1"/>
    <col min="10753" max="10753" width="4.5703125" customWidth="1"/>
    <col min="10754" max="10754" width="7.85546875" customWidth="1"/>
    <col min="10755" max="10755" width="24.140625" customWidth="1"/>
    <col min="10756" max="10756" width="7.85546875" customWidth="1"/>
    <col min="10757" max="10757" width="6.85546875" customWidth="1"/>
    <col min="10758" max="10758" width="6.5703125" customWidth="1"/>
    <col min="10759" max="10759" width="38.42578125" customWidth="1"/>
    <col min="11009" max="11009" width="4.5703125" customWidth="1"/>
    <col min="11010" max="11010" width="7.85546875" customWidth="1"/>
    <col min="11011" max="11011" width="24.140625" customWidth="1"/>
    <col min="11012" max="11012" width="7.85546875" customWidth="1"/>
    <col min="11013" max="11013" width="6.85546875" customWidth="1"/>
    <col min="11014" max="11014" width="6.5703125" customWidth="1"/>
    <col min="11015" max="11015" width="38.42578125" customWidth="1"/>
    <col min="11265" max="11265" width="4.5703125" customWidth="1"/>
    <col min="11266" max="11266" width="7.85546875" customWidth="1"/>
    <col min="11267" max="11267" width="24.140625" customWidth="1"/>
    <col min="11268" max="11268" width="7.85546875" customWidth="1"/>
    <col min="11269" max="11269" width="6.85546875" customWidth="1"/>
    <col min="11270" max="11270" width="6.5703125" customWidth="1"/>
    <col min="11271" max="11271" width="38.42578125" customWidth="1"/>
    <col min="11521" max="11521" width="4.5703125" customWidth="1"/>
    <col min="11522" max="11522" width="7.85546875" customWidth="1"/>
    <col min="11523" max="11523" width="24.140625" customWidth="1"/>
    <col min="11524" max="11524" width="7.85546875" customWidth="1"/>
    <col min="11525" max="11525" width="6.85546875" customWidth="1"/>
    <col min="11526" max="11526" width="6.5703125" customWidth="1"/>
    <col min="11527" max="11527" width="38.42578125" customWidth="1"/>
    <col min="11777" max="11777" width="4.5703125" customWidth="1"/>
    <col min="11778" max="11778" width="7.85546875" customWidth="1"/>
    <col min="11779" max="11779" width="24.140625" customWidth="1"/>
    <col min="11780" max="11780" width="7.85546875" customWidth="1"/>
    <col min="11781" max="11781" width="6.85546875" customWidth="1"/>
    <col min="11782" max="11782" width="6.5703125" customWidth="1"/>
    <col min="11783" max="11783" width="38.42578125" customWidth="1"/>
    <col min="12033" max="12033" width="4.5703125" customWidth="1"/>
    <col min="12034" max="12034" width="7.85546875" customWidth="1"/>
    <col min="12035" max="12035" width="24.140625" customWidth="1"/>
    <col min="12036" max="12036" width="7.85546875" customWidth="1"/>
    <col min="12037" max="12037" width="6.85546875" customWidth="1"/>
    <col min="12038" max="12038" width="6.5703125" customWidth="1"/>
    <col min="12039" max="12039" width="38.42578125" customWidth="1"/>
    <col min="12289" max="12289" width="4.5703125" customWidth="1"/>
    <col min="12290" max="12290" width="7.85546875" customWidth="1"/>
    <col min="12291" max="12291" width="24.140625" customWidth="1"/>
    <col min="12292" max="12292" width="7.85546875" customWidth="1"/>
    <col min="12293" max="12293" width="6.85546875" customWidth="1"/>
    <col min="12294" max="12294" width="6.5703125" customWidth="1"/>
    <col min="12295" max="12295" width="38.42578125" customWidth="1"/>
    <col min="12545" max="12545" width="4.5703125" customWidth="1"/>
    <col min="12546" max="12546" width="7.85546875" customWidth="1"/>
    <col min="12547" max="12547" width="24.140625" customWidth="1"/>
    <col min="12548" max="12548" width="7.85546875" customWidth="1"/>
    <col min="12549" max="12549" width="6.85546875" customWidth="1"/>
    <col min="12550" max="12550" width="6.5703125" customWidth="1"/>
    <col min="12551" max="12551" width="38.42578125" customWidth="1"/>
    <col min="12801" max="12801" width="4.5703125" customWidth="1"/>
    <col min="12802" max="12802" width="7.85546875" customWidth="1"/>
    <col min="12803" max="12803" width="24.140625" customWidth="1"/>
    <col min="12804" max="12804" width="7.85546875" customWidth="1"/>
    <col min="12805" max="12805" width="6.85546875" customWidth="1"/>
    <col min="12806" max="12806" width="6.5703125" customWidth="1"/>
    <col min="12807" max="12807" width="38.42578125" customWidth="1"/>
    <col min="13057" max="13057" width="4.5703125" customWidth="1"/>
    <col min="13058" max="13058" width="7.85546875" customWidth="1"/>
    <col min="13059" max="13059" width="24.140625" customWidth="1"/>
    <col min="13060" max="13060" width="7.85546875" customWidth="1"/>
    <col min="13061" max="13061" width="6.85546875" customWidth="1"/>
    <col min="13062" max="13062" width="6.5703125" customWidth="1"/>
    <col min="13063" max="13063" width="38.42578125" customWidth="1"/>
    <col min="13313" max="13313" width="4.5703125" customWidth="1"/>
    <col min="13314" max="13314" width="7.85546875" customWidth="1"/>
    <col min="13315" max="13315" width="24.140625" customWidth="1"/>
    <col min="13316" max="13316" width="7.85546875" customWidth="1"/>
    <col min="13317" max="13317" width="6.85546875" customWidth="1"/>
    <col min="13318" max="13318" width="6.5703125" customWidth="1"/>
    <col min="13319" max="13319" width="38.42578125" customWidth="1"/>
    <col min="13569" max="13569" width="4.5703125" customWidth="1"/>
    <col min="13570" max="13570" width="7.85546875" customWidth="1"/>
    <col min="13571" max="13571" width="24.140625" customWidth="1"/>
    <col min="13572" max="13572" width="7.85546875" customWidth="1"/>
    <col min="13573" max="13573" width="6.85546875" customWidth="1"/>
    <col min="13574" max="13574" width="6.5703125" customWidth="1"/>
    <col min="13575" max="13575" width="38.42578125" customWidth="1"/>
    <col min="13825" max="13825" width="4.5703125" customWidth="1"/>
    <col min="13826" max="13826" width="7.85546875" customWidth="1"/>
    <col min="13827" max="13827" width="24.140625" customWidth="1"/>
    <col min="13828" max="13828" width="7.85546875" customWidth="1"/>
    <col min="13829" max="13829" width="6.85546875" customWidth="1"/>
    <col min="13830" max="13830" width="6.5703125" customWidth="1"/>
    <col min="13831" max="13831" width="38.42578125" customWidth="1"/>
    <col min="14081" max="14081" width="4.5703125" customWidth="1"/>
    <col min="14082" max="14082" width="7.85546875" customWidth="1"/>
    <col min="14083" max="14083" width="24.140625" customWidth="1"/>
    <col min="14084" max="14084" width="7.85546875" customWidth="1"/>
    <col min="14085" max="14085" width="6.85546875" customWidth="1"/>
    <col min="14086" max="14086" width="6.5703125" customWidth="1"/>
    <col min="14087" max="14087" width="38.42578125" customWidth="1"/>
    <col min="14337" max="14337" width="4.5703125" customWidth="1"/>
    <col min="14338" max="14338" width="7.85546875" customWidth="1"/>
    <col min="14339" max="14339" width="24.140625" customWidth="1"/>
    <col min="14340" max="14340" width="7.85546875" customWidth="1"/>
    <col min="14341" max="14341" width="6.85546875" customWidth="1"/>
    <col min="14342" max="14342" width="6.5703125" customWidth="1"/>
    <col min="14343" max="14343" width="38.42578125" customWidth="1"/>
    <col min="14593" max="14593" width="4.5703125" customWidth="1"/>
    <col min="14594" max="14594" width="7.85546875" customWidth="1"/>
    <col min="14595" max="14595" width="24.140625" customWidth="1"/>
    <col min="14596" max="14596" width="7.85546875" customWidth="1"/>
    <col min="14597" max="14597" width="6.85546875" customWidth="1"/>
    <col min="14598" max="14598" width="6.5703125" customWidth="1"/>
    <col min="14599" max="14599" width="38.42578125" customWidth="1"/>
    <col min="14849" max="14849" width="4.5703125" customWidth="1"/>
    <col min="14850" max="14850" width="7.85546875" customWidth="1"/>
    <col min="14851" max="14851" width="24.140625" customWidth="1"/>
    <col min="14852" max="14852" width="7.85546875" customWidth="1"/>
    <col min="14853" max="14853" width="6.85546875" customWidth="1"/>
    <col min="14854" max="14854" width="6.5703125" customWidth="1"/>
    <col min="14855" max="14855" width="38.42578125" customWidth="1"/>
    <col min="15105" max="15105" width="4.5703125" customWidth="1"/>
    <col min="15106" max="15106" width="7.85546875" customWidth="1"/>
    <col min="15107" max="15107" width="24.140625" customWidth="1"/>
    <col min="15108" max="15108" width="7.85546875" customWidth="1"/>
    <col min="15109" max="15109" width="6.85546875" customWidth="1"/>
    <col min="15110" max="15110" width="6.5703125" customWidth="1"/>
    <col min="15111" max="15111" width="38.42578125" customWidth="1"/>
    <col min="15361" max="15361" width="4.5703125" customWidth="1"/>
    <col min="15362" max="15362" width="7.85546875" customWidth="1"/>
    <col min="15363" max="15363" width="24.140625" customWidth="1"/>
    <col min="15364" max="15364" width="7.85546875" customWidth="1"/>
    <col min="15365" max="15365" width="6.85546875" customWidth="1"/>
    <col min="15366" max="15366" width="6.5703125" customWidth="1"/>
    <col min="15367" max="15367" width="38.42578125" customWidth="1"/>
    <col min="15617" max="15617" width="4.5703125" customWidth="1"/>
    <col min="15618" max="15618" width="7.85546875" customWidth="1"/>
    <col min="15619" max="15619" width="24.140625" customWidth="1"/>
    <col min="15620" max="15620" width="7.85546875" customWidth="1"/>
    <col min="15621" max="15621" width="6.85546875" customWidth="1"/>
    <col min="15622" max="15622" width="6.5703125" customWidth="1"/>
    <col min="15623" max="15623" width="38.42578125" customWidth="1"/>
    <col min="15873" max="15873" width="4.5703125" customWidth="1"/>
    <col min="15874" max="15874" width="7.85546875" customWidth="1"/>
    <col min="15875" max="15875" width="24.140625" customWidth="1"/>
    <col min="15876" max="15876" width="7.85546875" customWidth="1"/>
    <col min="15877" max="15877" width="6.85546875" customWidth="1"/>
    <col min="15878" max="15878" width="6.5703125" customWidth="1"/>
    <col min="15879" max="15879" width="38.42578125" customWidth="1"/>
    <col min="16129" max="16129" width="4.5703125" customWidth="1"/>
    <col min="16130" max="16130" width="7.85546875" customWidth="1"/>
    <col min="16131" max="16131" width="24.140625" customWidth="1"/>
    <col min="16132" max="16132" width="7.85546875" customWidth="1"/>
    <col min="16133" max="16133" width="6.85546875" customWidth="1"/>
    <col min="16134" max="16134" width="6.5703125" customWidth="1"/>
    <col min="16135" max="16135" width="38.42578125" customWidth="1"/>
  </cols>
  <sheetData>
    <row r="1" spans="1:10" ht="99.75" customHeight="1">
      <c r="F1" s="42"/>
      <c r="G1" s="212" t="s">
        <v>499</v>
      </c>
    </row>
    <row r="2" spans="1:10" ht="16.5" customHeight="1">
      <c r="F2" s="42"/>
      <c r="G2" s="321" t="s">
        <v>500</v>
      </c>
      <c r="H2" s="321"/>
      <c r="I2" s="321"/>
      <c r="J2" s="25"/>
    </row>
    <row r="3" spans="1:10">
      <c r="J3" s="114"/>
    </row>
    <row r="4" spans="1:10" ht="47.25" customHeight="1">
      <c r="A4" s="322" t="s">
        <v>374</v>
      </c>
      <c r="B4" s="322"/>
      <c r="C4" s="322"/>
      <c r="D4" s="322"/>
      <c r="E4" s="322"/>
      <c r="F4" s="322"/>
      <c r="G4" s="322"/>
    </row>
    <row r="5" spans="1:10" ht="12.75" customHeight="1">
      <c r="A5" s="115"/>
      <c r="B5" s="115"/>
      <c r="C5" s="115"/>
      <c r="D5" s="115"/>
      <c r="E5" s="115"/>
      <c r="F5" s="115"/>
      <c r="G5" s="115"/>
    </row>
    <row r="6" spans="1:10" ht="36" customHeight="1">
      <c r="A6" s="323" t="s">
        <v>225</v>
      </c>
      <c r="B6" s="323"/>
      <c r="C6" s="323"/>
      <c r="D6" s="319" t="s">
        <v>375</v>
      </c>
      <c r="E6" s="319"/>
      <c r="F6" s="319"/>
      <c r="G6" s="319"/>
    </row>
    <row r="7" spans="1:10" ht="65.25" customHeight="1">
      <c r="A7" s="323" t="s">
        <v>376</v>
      </c>
      <c r="B7" s="323"/>
      <c r="C7" s="43" t="s">
        <v>377</v>
      </c>
      <c r="D7" s="319"/>
      <c r="E7" s="319"/>
      <c r="F7" s="319"/>
      <c r="G7" s="319"/>
    </row>
    <row r="8" spans="1:10" s="135" customFormat="1" ht="16.5" customHeight="1">
      <c r="A8" s="324">
        <v>1</v>
      </c>
      <c r="B8" s="325"/>
      <c r="C8" s="134">
        <v>2</v>
      </c>
      <c r="D8" s="326">
        <v>3</v>
      </c>
      <c r="E8" s="327"/>
      <c r="F8" s="327"/>
      <c r="G8" s="328"/>
    </row>
    <row r="9" spans="1:10" ht="33.75" customHeight="1">
      <c r="A9" s="329">
        <v>849</v>
      </c>
      <c r="B9" s="329"/>
      <c r="C9" s="111"/>
      <c r="D9" s="330" t="s">
        <v>378</v>
      </c>
      <c r="E9" s="330"/>
      <c r="F9" s="330"/>
      <c r="G9" s="330"/>
    </row>
    <row r="10" spans="1:10" ht="99.75" customHeight="1">
      <c r="A10" s="310">
        <v>849</v>
      </c>
      <c r="B10" s="311"/>
      <c r="C10" s="116" t="s">
        <v>417</v>
      </c>
      <c r="D10" s="292" t="s">
        <v>379</v>
      </c>
      <c r="E10" s="293"/>
      <c r="F10" s="293"/>
      <c r="G10" s="294"/>
      <c r="H10" s="117"/>
    </row>
    <row r="11" spans="1:10" ht="82.5" customHeight="1">
      <c r="A11" s="310">
        <v>849</v>
      </c>
      <c r="B11" s="311"/>
      <c r="C11" s="116" t="s">
        <v>380</v>
      </c>
      <c r="D11" s="292" t="s">
        <v>381</v>
      </c>
      <c r="E11" s="293"/>
      <c r="F11" s="293"/>
      <c r="G11" s="294"/>
      <c r="H11" s="117"/>
    </row>
    <row r="12" spans="1:10" ht="94.5" customHeight="1">
      <c r="A12" s="319">
        <v>849</v>
      </c>
      <c r="B12" s="319"/>
      <c r="C12" s="113" t="s">
        <v>382</v>
      </c>
      <c r="D12" s="291" t="s">
        <v>383</v>
      </c>
      <c r="E12" s="291"/>
      <c r="F12" s="291"/>
      <c r="G12" s="291"/>
    </row>
    <row r="13" spans="1:10" ht="34.5" customHeight="1">
      <c r="A13" s="319">
        <v>849</v>
      </c>
      <c r="B13" s="319"/>
      <c r="C13" s="13" t="s">
        <v>384</v>
      </c>
      <c r="D13" s="285" t="s">
        <v>385</v>
      </c>
      <c r="E13" s="285"/>
      <c r="F13" s="285"/>
      <c r="G13" s="285"/>
      <c r="H13" s="118"/>
    </row>
    <row r="14" spans="1:10" ht="36" customHeight="1">
      <c r="A14" s="319">
        <v>849</v>
      </c>
      <c r="B14" s="319"/>
      <c r="C14" s="13" t="s">
        <v>386</v>
      </c>
      <c r="D14" s="285" t="s">
        <v>387</v>
      </c>
      <c r="E14" s="285"/>
      <c r="F14" s="285"/>
      <c r="G14" s="285"/>
      <c r="H14" s="118"/>
    </row>
    <row r="15" spans="1:10" ht="33.75" customHeight="1">
      <c r="A15" s="319">
        <v>849</v>
      </c>
      <c r="B15" s="319"/>
      <c r="C15" s="113" t="s">
        <v>388</v>
      </c>
      <c r="D15" s="291" t="s">
        <v>389</v>
      </c>
      <c r="E15" s="291"/>
      <c r="F15" s="291"/>
      <c r="G15" s="291"/>
    </row>
    <row r="16" spans="1:10" ht="81" hidden="1" customHeight="1">
      <c r="A16" s="319">
        <v>849</v>
      </c>
      <c r="B16" s="319"/>
      <c r="C16" s="129" t="s">
        <v>418</v>
      </c>
      <c r="D16" s="291" t="s">
        <v>419</v>
      </c>
      <c r="E16" s="291"/>
      <c r="F16" s="291"/>
      <c r="G16" s="291"/>
    </row>
    <row r="17" spans="1:7" ht="33" customHeight="1">
      <c r="A17" s="319">
        <v>849</v>
      </c>
      <c r="B17" s="319"/>
      <c r="C17" s="113" t="s">
        <v>390</v>
      </c>
      <c r="D17" s="291" t="s">
        <v>391</v>
      </c>
      <c r="E17" s="291"/>
      <c r="F17" s="291"/>
      <c r="G17" s="291"/>
    </row>
    <row r="18" spans="1:7" ht="43.5" customHeight="1">
      <c r="A18" s="319">
        <v>849</v>
      </c>
      <c r="B18" s="319"/>
      <c r="C18" s="27" t="s">
        <v>441</v>
      </c>
      <c r="D18" s="335" t="s">
        <v>420</v>
      </c>
      <c r="E18" s="335"/>
      <c r="F18" s="335"/>
      <c r="G18" s="335"/>
    </row>
    <row r="19" spans="1:7" ht="33.75" customHeight="1">
      <c r="A19" s="319">
        <v>849</v>
      </c>
      <c r="B19" s="319"/>
      <c r="C19" s="27" t="s">
        <v>407</v>
      </c>
      <c r="D19" s="335" t="s">
        <v>425</v>
      </c>
      <c r="E19" s="335"/>
      <c r="F19" s="335"/>
      <c r="G19" s="335"/>
    </row>
    <row r="20" spans="1:7" ht="52.5" customHeight="1">
      <c r="A20" s="331">
        <v>849</v>
      </c>
      <c r="B20" s="331"/>
      <c r="C20" s="67" t="s">
        <v>422</v>
      </c>
      <c r="D20" s="332" t="s">
        <v>401</v>
      </c>
      <c r="E20" s="333"/>
      <c r="F20" s="333"/>
      <c r="G20" s="334"/>
    </row>
    <row r="21" spans="1:7" ht="28.5" customHeight="1">
      <c r="A21" s="319">
        <v>849</v>
      </c>
      <c r="B21" s="319"/>
      <c r="C21" s="27" t="s">
        <v>409</v>
      </c>
      <c r="D21" s="312" t="s">
        <v>392</v>
      </c>
      <c r="E21" s="313"/>
      <c r="F21" s="313"/>
      <c r="G21" s="314"/>
    </row>
    <row r="22" spans="1:7" ht="43.5" customHeight="1">
      <c r="A22" s="319">
        <v>849</v>
      </c>
      <c r="B22" s="319"/>
      <c r="C22" s="27" t="s">
        <v>413</v>
      </c>
      <c r="D22" s="312" t="s">
        <v>362</v>
      </c>
      <c r="E22" s="313"/>
      <c r="F22" s="313"/>
      <c r="G22" s="314"/>
    </row>
    <row r="23" spans="1:7" ht="63" customHeight="1">
      <c r="A23" s="310">
        <v>849</v>
      </c>
      <c r="B23" s="311"/>
      <c r="C23" s="27" t="s">
        <v>490</v>
      </c>
      <c r="D23" s="312" t="s">
        <v>482</v>
      </c>
      <c r="E23" s="313"/>
      <c r="F23" s="313"/>
      <c r="G23" s="314"/>
    </row>
    <row r="24" spans="1:7" ht="64.5" customHeight="1">
      <c r="A24" s="310">
        <v>849</v>
      </c>
      <c r="B24" s="311"/>
      <c r="C24" s="27" t="s">
        <v>501</v>
      </c>
      <c r="D24" s="312" t="s">
        <v>502</v>
      </c>
      <c r="E24" s="313"/>
      <c r="F24" s="313"/>
      <c r="G24" s="314"/>
    </row>
    <row r="25" spans="1:7" ht="85.5" customHeight="1">
      <c r="A25" s="310">
        <v>849</v>
      </c>
      <c r="B25" s="311"/>
      <c r="C25" s="27" t="s">
        <v>487</v>
      </c>
      <c r="D25" s="312" t="s">
        <v>442</v>
      </c>
      <c r="E25" s="313"/>
      <c r="F25" s="313"/>
      <c r="G25" s="314"/>
    </row>
    <row r="26" spans="1:7" ht="45" customHeight="1">
      <c r="A26" s="319">
        <v>849</v>
      </c>
      <c r="B26" s="319"/>
      <c r="C26" s="27" t="s">
        <v>497</v>
      </c>
      <c r="D26" s="320" t="s">
        <v>503</v>
      </c>
      <c r="E26" s="320"/>
      <c r="F26" s="320"/>
      <c r="G26" s="320"/>
    </row>
    <row r="27" spans="1:7" ht="63" customHeight="1">
      <c r="A27" s="310">
        <v>849</v>
      </c>
      <c r="B27" s="311"/>
      <c r="C27" s="27" t="s">
        <v>438</v>
      </c>
      <c r="D27" s="315" t="s">
        <v>439</v>
      </c>
      <c r="E27" s="316"/>
      <c r="F27" s="316"/>
      <c r="G27" s="317"/>
    </row>
    <row r="28" spans="1:7" ht="63" customHeight="1">
      <c r="A28" s="310">
        <v>849</v>
      </c>
      <c r="B28" s="311"/>
      <c r="C28" s="27" t="s">
        <v>444</v>
      </c>
      <c r="D28" s="315" t="s">
        <v>491</v>
      </c>
      <c r="E28" s="316"/>
      <c r="F28" s="316"/>
      <c r="G28" s="317"/>
    </row>
    <row r="29" spans="1:7" ht="39" customHeight="1">
      <c r="A29" s="310">
        <v>849</v>
      </c>
      <c r="B29" s="311"/>
      <c r="C29" s="119" t="s">
        <v>424</v>
      </c>
      <c r="D29" s="315" t="s">
        <v>393</v>
      </c>
      <c r="E29" s="316"/>
      <c r="F29" s="316"/>
      <c r="G29" s="317"/>
    </row>
    <row r="30" spans="1:7" ht="71.25" customHeight="1">
      <c r="A30" s="310">
        <v>849</v>
      </c>
      <c r="B30" s="311"/>
      <c r="C30" s="119" t="s">
        <v>504</v>
      </c>
      <c r="D30" s="315" t="s">
        <v>505</v>
      </c>
      <c r="E30" s="316"/>
      <c r="F30" s="316"/>
      <c r="G30" s="317"/>
    </row>
    <row r="31" spans="1:7" ht="114" customHeight="1">
      <c r="A31" s="319">
        <v>849</v>
      </c>
      <c r="B31" s="319"/>
      <c r="C31" s="120" t="s">
        <v>423</v>
      </c>
      <c r="D31" s="318" t="s">
        <v>421</v>
      </c>
      <c r="E31" s="318"/>
      <c r="F31" s="318"/>
      <c r="G31" s="318"/>
    </row>
    <row r="32" spans="1:7" ht="87.75" customHeight="1">
      <c r="A32" s="310">
        <v>849</v>
      </c>
      <c r="B32" s="311"/>
      <c r="C32" s="120" t="s">
        <v>506</v>
      </c>
      <c r="D32" s="318" t="s">
        <v>507</v>
      </c>
      <c r="E32" s="318"/>
      <c r="F32" s="318"/>
      <c r="G32" s="318"/>
    </row>
    <row r="33" spans="1:7" ht="63" customHeight="1">
      <c r="A33" s="319">
        <v>849</v>
      </c>
      <c r="B33" s="319"/>
      <c r="C33" s="120" t="s">
        <v>414</v>
      </c>
      <c r="D33" s="318" t="s">
        <v>394</v>
      </c>
      <c r="E33" s="318"/>
      <c r="F33" s="318"/>
      <c r="G33" s="318"/>
    </row>
  </sheetData>
  <mergeCells count="57">
    <mergeCell ref="A17:B17"/>
    <mergeCell ref="D17:G17"/>
    <mergeCell ref="A16:B16"/>
    <mergeCell ref="D16:G16"/>
    <mergeCell ref="A21:B21"/>
    <mergeCell ref="D21:G21"/>
    <mergeCell ref="A20:B20"/>
    <mergeCell ref="D20:G20"/>
    <mergeCell ref="A18:B18"/>
    <mergeCell ref="D18:G18"/>
    <mergeCell ref="A19:B19"/>
    <mergeCell ref="D19:G19"/>
    <mergeCell ref="A8:B8"/>
    <mergeCell ref="D8:G8"/>
    <mergeCell ref="D11:G11"/>
    <mergeCell ref="D15:G15"/>
    <mergeCell ref="A9:B9"/>
    <mergeCell ref="D9:G9"/>
    <mergeCell ref="A10:B10"/>
    <mergeCell ref="D10:G10"/>
    <mergeCell ref="A11:B11"/>
    <mergeCell ref="D13:G13"/>
    <mergeCell ref="A12:B12"/>
    <mergeCell ref="D12:G12"/>
    <mergeCell ref="A14:B14"/>
    <mergeCell ref="D14:G14"/>
    <mergeCell ref="A15:B15"/>
    <mergeCell ref="A13:B13"/>
    <mergeCell ref="G2:I2"/>
    <mergeCell ref="A4:G4"/>
    <mergeCell ref="A6:C6"/>
    <mergeCell ref="D6:G7"/>
    <mergeCell ref="A7:B7"/>
    <mergeCell ref="A33:B33"/>
    <mergeCell ref="D33:G33"/>
    <mergeCell ref="A22:B22"/>
    <mergeCell ref="D22:G22"/>
    <mergeCell ref="A26:B26"/>
    <mergeCell ref="D26:G26"/>
    <mergeCell ref="A29:B29"/>
    <mergeCell ref="D29:G29"/>
    <mergeCell ref="D27:G27"/>
    <mergeCell ref="A27:B27"/>
    <mergeCell ref="A25:B25"/>
    <mergeCell ref="D25:G25"/>
    <mergeCell ref="A28:B28"/>
    <mergeCell ref="D28:G28"/>
    <mergeCell ref="A23:B23"/>
    <mergeCell ref="D23:G23"/>
    <mergeCell ref="A24:B24"/>
    <mergeCell ref="D24:G24"/>
    <mergeCell ref="A30:B30"/>
    <mergeCell ref="D30:G30"/>
    <mergeCell ref="A32:B32"/>
    <mergeCell ref="D32:G32"/>
    <mergeCell ref="A31:B31"/>
    <mergeCell ref="D31:G3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view="pageBreakPreview" zoomScale="115" zoomScaleSheetLayoutView="115" workbookViewId="0">
      <selection activeCell="H11" sqref="H11:K11"/>
    </sheetView>
  </sheetViews>
  <sheetFormatPr defaultRowHeight="12.75"/>
  <cols>
    <col min="2" max="2" width="17.7109375" customWidth="1"/>
    <col min="12" max="12" width="3" customWidth="1"/>
    <col min="258" max="258" width="17.7109375" customWidth="1"/>
    <col min="514" max="514" width="17.7109375" customWidth="1"/>
    <col min="770" max="770" width="17.7109375" customWidth="1"/>
    <col min="1026" max="1026" width="17.7109375" customWidth="1"/>
    <col min="1282" max="1282" width="17.7109375" customWidth="1"/>
    <col min="1538" max="1538" width="17.7109375" customWidth="1"/>
    <col min="1794" max="1794" width="17.7109375" customWidth="1"/>
    <col min="2050" max="2050" width="17.7109375" customWidth="1"/>
    <col min="2306" max="2306" width="17.7109375" customWidth="1"/>
    <col min="2562" max="2562" width="17.7109375" customWidth="1"/>
    <col min="2818" max="2818" width="17.7109375" customWidth="1"/>
    <col min="3074" max="3074" width="17.7109375" customWidth="1"/>
    <col min="3330" max="3330" width="17.7109375" customWidth="1"/>
    <col min="3586" max="3586" width="17.7109375" customWidth="1"/>
    <col min="3842" max="3842" width="17.7109375" customWidth="1"/>
    <col min="4098" max="4098" width="17.7109375" customWidth="1"/>
    <col min="4354" max="4354" width="17.7109375" customWidth="1"/>
    <col min="4610" max="4610" width="17.7109375" customWidth="1"/>
    <col min="4866" max="4866" width="17.7109375" customWidth="1"/>
    <col min="5122" max="5122" width="17.7109375" customWidth="1"/>
    <col min="5378" max="5378" width="17.7109375" customWidth="1"/>
    <col min="5634" max="5634" width="17.7109375" customWidth="1"/>
    <col min="5890" max="5890" width="17.7109375" customWidth="1"/>
    <col min="6146" max="6146" width="17.7109375" customWidth="1"/>
    <col min="6402" max="6402" width="17.7109375" customWidth="1"/>
    <col min="6658" max="6658" width="17.7109375" customWidth="1"/>
    <col min="6914" max="6914" width="17.7109375" customWidth="1"/>
    <col min="7170" max="7170" width="17.7109375" customWidth="1"/>
    <col min="7426" max="7426" width="17.7109375" customWidth="1"/>
    <col min="7682" max="7682" width="17.7109375" customWidth="1"/>
    <col min="7938" max="7938" width="17.7109375" customWidth="1"/>
    <col min="8194" max="8194" width="17.7109375" customWidth="1"/>
    <col min="8450" max="8450" width="17.7109375" customWidth="1"/>
    <col min="8706" max="8706" width="17.7109375" customWidth="1"/>
    <col min="8962" max="8962" width="17.7109375" customWidth="1"/>
    <col min="9218" max="9218" width="17.7109375" customWidth="1"/>
    <col min="9474" max="9474" width="17.7109375" customWidth="1"/>
    <col min="9730" max="9730" width="17.7109375" customWidth="1"/>
    <col min="9986" max="9986" width="17.7109375" customWidth="1"/>
    <col min="10242" max="10242" width="17.7109375" customWidth="1"/>
    <col min="10498" max="10498" width="17.7109375" customWidth="1"/>
    <col min="10754" max="10754" width="17.7109375" customWidth="1"/>
    <col min="11010" max="11010" width="17.7109375" customWidth="1"/>
    <col min="11266" max="11266" width="17.7109375" customWidth="1"/>
    <col min="11522" max="11522" width="17.7109375" customWidth="1"/>
    <col min="11778" max="11778" width="17.7109375" customWidth="1"/>
    <col min="12034" max="12034" width="17.7109375" customWidth="1"/>
    <col min="12290" max="12290" width="17.7109375" customWidth="1"/>
    <col min="12546" max="12546" width="17.7109375" customWidth="1"/>
    <col min="12802" max="12802" width="17.7109375" customWidth="1"/>
    <col min="13058" max="13058" width="17.7109375" customWidth="1"/>
    <col min="13314" max="13314" width="17.7109375" customWidth="1"/>
    <col min="13570" max="13570" width="17.7109375" customWidth="1"/>
    <col min="13826" max="13826" width="17.7109375" customWidth="1"/>
    <col min="14082" max="14082" width="17.7109375" customWidth="1"/>
    <col min="14338" max="14338" width="17.7109375" customWidth="1"/>
    <col min="14594" max="14594" width="17.7109375" customWidth="1"/>
    <col min="14850" max="14850" width="17.7109375" customWidth="1"/>
    <col min="15106" max="15106" width="17.7109375" customWidth="1"/>
    <col min="15362" max="15362" width="17.7109375" customWidth="1"/>
    <col min="15618" max="15618" width="17.7109375" customWidth="1"/>
    <col min="15874" max="15874" width="17.7109375" customWidth="1"/>
    <col min="16130" max="16130" width="17.7109375" customWidth="1"/>
  </cols>
  <sheetData>
    <row r="1" spans="1:12" ht="113.25" customHeight="1">
      <c r="A1" s="4"/>
      <c r="B1" s="4"/>
      <c r="C1" s="4"/>
      <c r="D1" s="4"/>
      <c r="E1" s="4"/>
      <c r="F1" s="4"/>
      <c r="G1" s="80"/>
      <c r="H1" s="338" t="s">
        <v>508</v>
      </c>
      <c r="I1" s="338"/>
      <c r="J1" s="338"/>
      <c r="K1" s="338"/>
    </row>
    <row r="2" spans="1:12" ht="15.75">
      <c r="A2" s="4"/>
      <c r="B2" s="4"/>
      <c r="C2" s="4"/>
      <c r="D2" s="4"/>
      <c r="E2" s="4"/>
      <c r="F2" s="4"/>
      <c r="G2" s="4"/>
      <c r="H2" s="339" t="s">
        <v>509</v>
      </c>
      <c r="I2" s="339"/>
      <c r="J2" s="339"/>
      <c r="K2" s="339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6.5" customHeight="1">
      <c r="A4" s="112"/>
      <c r="B4" s="295" t="s">
        <v>395</v>
      </c>
      <c r="C4" s="295"/>
      <c r="D4" s="295"/>
      <c r="E4" s="295"/>
      <c r="F4" s="295"/>
      <c r="G4" s="295"/>
      <c r="H4" s="295"/>
      <c r="I4" s="295"/>
      <c r="J4" s="295"/>
      <c r="K4" s="295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>
      <c r="A6" s="4"/>
      <c r="B6" s="310" t="s">
        <v>225</v>
      </c>
      <c r="C6" s="340"/>
      <c r="D6" s="340"/>
      <c r="E6" s="340"/>
      <c r="F6" s="340"/>
      <c r="G6" s="341"/>
      <c r="H6" s="342" t="s">
        <v>1</v>
      </c>
      <c r="I6" s="343"/>
      <c r="J6" s="343"/>
      <c r="K6" s="344"/>
    </row>
    <row r="7" spans="1:12" ht="15.75">
      <c r="A7" s="4"/>
      <c r="B7" s="351" t="s">
        <v>396</v>
      </c>
      <c r="C7" s="351" t="s">
        <v>397</v>
      </c>
      <c r="D7" s="351"/>
      <c r="E7" s="351"/>
      <c r="F7" s="351"/>
      <c r="G7" s="351"/>
      <c r="H7" s="345"/>
      <c r="I7" s="346"/>
      <c r="J7" s="346"/>
      <c r="K7" s="347"/>
      <c r="L7" s="121"/>
    </row>
    <row r="8" spans="1:12" ht="15.75">
      <c r="A8" s="4"/>
      <c r="B8" s="351"/>
      <c r="C8" s="351"/>
      <c r="D8" s="351"/>
      <c r="E8" s="351"/>
      <c r="F8" s="351"/>
      <c r="G8" s="351"/>
      <c r="H8" s="348"/>
      <c r="I8" s="349"/>
      <c r="J8" s="349"/>
      <c r="K8" s="350"/>
      <c r="L8" s="121"/>
    </row>
    <row r="9" spans="1:12" ht="15.75">
      <c r="A9" s="4"/>
      <c r="B9" s="122">
        <v>1</v>
      </c>
      <c r="C9" s="352">
        <v>2</v>
      </c>
      <c r="D9" s="353"/>
      <c r="E9" s="353"/>
      <c r="F9" s="353"/>
      <c r="G9" s="354"/>
      <c r="H9" s="355">
        <v>3</v>
      </c>
      <c r="I9" s="356"/>
      <c r="J9" s="356"/>
      <c r="K9" s="357"/>
      <c r="L9" s="121"/>
    </row>
    <row r="10" spans="1:12" ht="15.75">
      <c r="A10" s="4"/>
      <c r="B10" s="351" t="s">
        <v>378</v>
      </c>
      <c r="C10" s="358"/>
      <c r="D10" s="358"/>
      <c r="E10" s="358"/>
      <c r="F10" s="358"/>
      <c r="G10" s="358"/>
      <c r="H10" s="358"/>
      <c r="I10" s="358"/>
      <c r="J10" s="358"/>
      <c r="K10" s="358"/>
      <c r="L10" s="121"/>
    </row>
    <row r="11" spans="1:12" ht="70.5" customHeight="1">
      <c r="A11" s="4"/>
      <c r="B11" s="27">
        <v>849</v>
      </c>
      <c r="C11" s="272" t="s">
        <v>433</v>
      </c>
      <c r="D11" s="273"/>
      <c r="E11" s="273"/>
      <c r="F11" s="273"/>
      <c r="G11" s="274"/>
      <c r="H11" s="312" t="s">
        <v>286</v>
      </c>
      <c r="I11" s="336"/>
      <c r="J11" s="336"/>
      <c r="K11" s="337"/>
      <c r="L11" s="121"/>
    </row>
    <row r="12" spans="1:12" ht="66.75" customHeight="1">
      <c r="A12" s="4"/>
      <c r="B12" s="27">
        <v>849</v>
      </c>
      <c r="C12" s="272" t="s">
        <v>398</v>
      </c>
      <c r="D12" s="273"/>
      <c r="E12" s="273"/>
      <c r="F12" s="273"/>
      <c r="G12" s="274"/>
      <c r="H12" s="312" t="s">
        <v>399</v>
      </c>
      <c r="I12" s="336"/>
      <c r="J12" s="336"/>
      <c r="K12" s="337"/>
      <c r="L12" s="121"/>
    </row>
    <row r="13" spans="1:12" ht="53.25" customHeight="1">
      <c r="A13" s="4"/>
      <c r="B13" s="143"/>
      <c r="C13" s="143"/>
      <c r="D13" s="143"/>
      <c r="E13" s="143"/>
      <c r="F13" s="143"/>
      <c r="G13" s="143"/>
      <c r="H13" s="144"/>
      <c r="I13" s="145"/>
      <c r="J13" s="145"/>
      <c r="K13" s="145"/>
      <c r="L13" s="121"/>
    </row>
    <row r="14" spans="1:12" ht="28.5" customHeight="1"/>
  </sheetData>
  <mergeCells count="14">
    <mergeCell ref="C12:G12"/>
    <mergeCell ref="H12:K12"/>
    <mergeCell ref="H1:K1"/>
    <mergeCell ref="H2:K2"/>
    <mergeCell ref="B4:K4"/>
    <mergeCell ref="B6:G6"/>
    <mergeCell ref="H6:K8"/>
    <mergeCell ref="B7:B8"/>
    <mergeCell ref="C7:G8"/>
    <mergeCell ref="C11:G11"/>
    <mergeCell ref="H11:K11"/>
    <mergeCell ref="C9:G9"/>
    <mergeCell ref="H9:K9"/>
    <mergeCell ref="B10:K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2"/>
  <sheetViews>
    <sheetView topLeftCell="B1" zoomScaleNormal="100" workbookViewId="0">
      <selection activeCell="B14" sqref="B14"/>
    </sheetView>
  </sheetViews>
  <sheetFormatPr defaultRowHeight="12.75"/>
  <cols>
    <col min="1" max="1" width="18.28515625" hidden="1" customWidth="1"/>
    <col min="2" max="2" width="69.7109375" customWidth="1"/>
    <col min="3" max="3" width="13" customWidth="1"/>
    <col min="4" max="4" width="10.85546875" customWidth="1"/>
    <col min="5" max="5" width="14.28515625" customWidth="1"/>
    <col min="6" max="6" width="12.5703125" customWidth="1"/>
    <col min="7" max="7" width="20.28515625" customWidth="1"/>
  </cols>
  <sheetData>
    <row r="1" spans="1:9" ht="30" customHeight="1">
      <c r="E1" s="359" t="s">
        <v>641</v>
      </c>
      <c r="F1" s="359"/>
      <c r="G1" s="359"/>
    </row>
    <row r="2" spans="1:9" ht="25.5" customHeight="1">
      <c r="E2" s="359"/>
      <c r="F2" s="359"/>
      <c r="G2" s="359"/>
    </row>
    <row r="3" spans="1:9" ht="19.5" customHeight="1"/>
    <row r="4" spans="1:9" ht="83.25" customHeight="1">
      <c r="A4" s="105" t="s">
        <v>361</v>
      </c>
      <c r="B4" s="2"/>
      <c r="C4" s="42"/>
      <c r="D4" s="42"/>
      <c r="E4" s="338" t="s">
        <v>512</v>
      </c>
      <c r="F4" s="338"/>
      <c r="G4" s="338"/>
      <c r="H4" s="42"/>
      <c r="I4" s="42"/>
    </row>
    <row r="5" spans="1:9" ht="18" customHeight="1">
      <c r="B5" s="2"/>
      <c r="C5" s="42"/>
      <c r="D5" s="42"/>
      <c r="E5" s="339" t="s">
        <v>591</v>
      </c>
      <c r="F5" s="339"/>
      <c r="G5" s="339"/>
      <c r="H5" s="25"/>
      <c r="I5" s="42"/>
    </row>
    <row r="6" spans="1:9" ht="27" customHeight="1">
      <c r="B6" s="3"/>
    </row>
    <row r="7" spans="1:9" ht="15.75">
      <c r="B7" s="360" t="s">
        <v>213</v>
      </c>
      <c r="C7" s="360"/>
      <c r="D7" s="360"/>
      <c r="E7" s="360"/>
      <c r="F7" s="360"/>
      <c r="G7" s="360"/>
    </row>
    <row r="8" spans="1:9" ht="15.75">
      <c r="B8" s="360" t="s">
        <v>510</v>
      </c>
      <c r="C8" s="360"/>
      <c r="D8" s="360"/>
      <c r="E8" s="360"/>
      <c r="F8" s="360"/>
      <c r="G8" s="360"/>
    </row>
    <row r="9" spans="1:9" ht="13.5" customHeight="1">
      <c r="B9" s="1" t="s">
        <v>5</v>
      </c>
      <c r="C9" s="5"/>
      <c r="D9" s="5"/>
      <c r="E9" s="275" t="s">
        <v>214</v>
      </c>
      <c r="F9" s="275"/>
      <c r="G9" s="275"/>
    </row>
    <row r="10" spans="1:9" ht="20.25" customHeight="1">
      <c r="B10" s="270" t="s">
        <v>1</v>
      </c>
      <c r="C10" s="319" t="s">
        <v>215</v>
      </c>
      <c r="D10" s="319" t="s">
        <v>216</v>
      </c>
      <c r="E10" s="319" t="s">
        <v>312</v>
      </c>
      <c r="F10" s="319"/>
      <c r="G10" s="319"/>
    </row>
    <row r="11" spans="1:9" ht="30.75" customHeight="1">
      <c r="B11" s="404"/>
      <c r="C11" s="319"/>
      <c r="D11" s="319"/>
      <c r="E11" s="44" t="s">
        <v>428</v>
      </c>
      <c r="F11" s="44" t="s">
        <v>440</v>
      </c>
      <c r="G11" s="44" t="s">
        <v>494</v>
      </c>
    </row>
    <row r="12" spans="1:9" ht="17.25" customHeight="1">
      <c r="B12" s="264">
        <v>1</v>
      </c>
      <c r="C12" s="7">
        <v>2</v>
      </c>
      <c r="D12" s="7">
        <v>3</v>
      </c>
      <c r="E12" s="10">
        <v>4</v>
      </c>
      <c r="F12" s="43">
        <v>5</v>
      </c>
      <c r="G12" s="43">
        <v>6</v>
      </c>
    </row>
    <row r="13" spans="1:9" ht="17.25" customHeight="1">
      <c r="B13" s="264" t="s">
        <v>13</v>
      </c>
      <c r="C13" s="35" t="s">
        <v>6</v>
      </c>
      <c r="D13" s="35"/>
      <c r="E13" s="18">
        <f>E14+E15+E16+E29+E35+E36+E34</f>
        <v>15348.5</v>
      </c>
      <c r="F13" s="17">
        <f>F14+F15+F16+F29+F35+F36</f>
        <v>12876.300000000001</v>
      </c>
      <c r="G13" s="17">
        <f>G14+G15+G16+G29+G35+G36</f>
        <v>12926.300000000001</v>
      </c>
    </row>
    <row r="14" spans="1:9" ht="33" customHeight="1">
      <c r="B14" s="264" t="s">
        <v>34</v>
      </c>
      <c r="C14" s="35" t="s">
        <v>6</v>
      </c>
      <c r="D14" s="35" t="s">
        <v>8</v>
      </c>
      <c r="E14" s="18">
        <f>'4!'!G18</f>
        <v>7.6999999999999886</v>
      </c>
      <c r="F14" s="18">
        <f>'4!'!H18</f>
        <v>1097.5999999999999</v>
      </c>
      <c r="G14" s="18">
        <f>'5'!I16</f>
        <v>1097.5999999999999</v>
      </c>
    </row>
    <row r="15" spans="1:9" ht="51" customHeight="1">
      <c r="B15" s="264" t="s">
        <v>128</v>
      </c>
      <c r="C15" s="35" t="s">
        <v>6</v>
      </c>
      <c r="D15" s="35" t="s">
        <v>9</v>
      </c>
      <c r="E15" s="18">
        <f>'4!'!G23</f>
        <v>481</v>
      </c>
      <c r="F15" s="18">
        <f>'4!'!H23</f>
        <v>481</v>
      </c>
      <c r="G15" s="18">
        <f>'5'!I21</f>
        <v>481</v>
      </c>
    </row>
    <row r="16" spans="1:9" ht="47.25" customHeight="1">
      <c r="B16" s="263" t="s">
        <v>36</v>
      </c>
      <c r="C16" s="35" t="s">
        <v>6</v>
      </c>
      <c r="D16" s="35" t="s">
        <v>7</v>
      </c>
      <c r="E16" s="18">
        <f>'4!'!G32</f>
        <v>11732.9</v>
      </c>
      <c r="F16" s="18">
        <f>'4!'!H32</f>
        <v>10127.799999999999</v>
      </c>
      <c r="G16" s="18">
        <f>'5'!I30</f>
        <v>10127.799999999999</v>
      </c>
    </row>
    <row r="17" spans="2:10" ht="21.75" hidden="1" customHeight="1">
      <c r="B17" s="264" t="s">
        <v>33</v>
      </c>
      <c r="C17" s="35" t="s">
        <v>6</v>
      </c>
      <c r="D17" s="35" t="s">
        <v>32</v>
      </c>
      <c r="E17" s="18"/>
      <c r="F17" s="18">
        <v>0</v>
      </c>
      <c r="G17" s="18">
        <v>0</v>
      </c>
    </row>
    <row r="18" spans="2:10" ht="30" hidden="1" customHeight="1">
      <c r="B18" s="264" t="s">
        <v>108</v>
      </c>
      <c r="C18" s="35" t="s">
        <v>6</v>
      </c>
      <c r="D18" s="35" t="s">
        <v>19</v>
      </c>
      <c r="E18" s="18"/>
      <c r="F18" s="18" t="e">
        <f>#REF!</f>
        <v>#REF!</v>
      </c>
      <c r="G18" s="18" t="e">
        <f>#REF!</f>
        <v>#REF!</v>
      </c>
    </row>
    <row r="19" spans="2:10" ht="0.75" hidden="1" customHeight="1">
      <c r="B19" s="264" t="s">
        <v>33</v>
      </c>
      <c r="C19" s="35" t="s">
        <v>6</v>
      </c>
      <c r="D19" s="35" t="s">
        <v>32</v>
      </c>
      <c r="E19" s="18">
        <v>0</v>
      </c>
      <c r="F19" s="18">
        <v>0</v>
      </c>
      <c r="G19" s="18">
        <v>0</v>
      </c>
    </row>
    <row r="20" spans="2:10" ht="18" customHeight="1">
      <c r="B20" s="401" t="s">
        <v>217</v>
      </c>
      <c r="C20" s="36"/>
      <c r="D20" s="36"/>
      <c r="E20" s="37"/>
      <c r="F20" s="37"/>
      <c r="G20" s="37"/>
    </row>
    <row r="21" spans="2:10" ht="17.25" customHeight="1">
      <c r="B21" s="401" t="s">
        <v>218</v>
      </c>
      <c r="C21" s="36" t="s">
        <v>6</v>
      </c>
      <c r="D21" s="36" t="s">
        <v>7</v>
      </c>
      <c r="E21" s="37">
        <f>E22+E23+E24+E25+E26+E27</f>
        <v>832.49999999999989</v>
      </c>
      <c r="F21" s="37">
        <f t="shared" ref="F21:G21" si="0">F22+F23+F24+F25+F26+F27</f>
        <v>690.99999999999989</v>
      </c>
      <c r="G21" s="37">
        <f t="shared" si="0"/>
        <v>690.99999999999989</v>
      </c>
    </row>
    <row r="22" spans="2:10" ht="31.5" customHeight="1">
      <c r="B22" s="38" t="s">
        <v>116</v>
      </c>
      <c r="C22" s="36" t="s">
        <v>6</v>
      </c>
      <c r="D22" s="36" t="s">
        <v>7</v>
      </c>
      <c r="E22" s="37">
        <f>'4!'!G45</f>
        <v>418.7</v>
      </c>
      <c r="F22" s="37">
        <f>'4!'!H45</f>
        <v>418.7</v>
      </c>
      <c r="G22" s="37">
        <f>'5'!I41</f>
        <v>418.7</v>
      </c>
    </row>
    <row r="23" spans="2:10" ht="39" customHeight="1">
      <c r="B23" s="38" t="s">
        <v>415</v>
      </c>
      <c r="C23" s="36" t="s">
        <v>6</v>
      </c>
      <c r="D23" s="36" t="s">
        <v>7</v>
      </c>
      <c r="E23" s="37">
        <f>'4!'!G48</f>
        <v>62.9</v>
      </c>
      <c r="F23" s="37">
        <f>'4!'!H48</f>
        <v>62.9</v>
      </c>
      <c r="G23" s="37">
        <f>'5'!I46</f>
        <v>62.9</v>
      </c>
    </row>
    <row r="24" spans="2:10" ht="34.5" customHeight="1">
      <c r="B24" s="38" t="s">
        <v>123</v>
      </c>
      <c r="C24" s="36" t="s">
        <v>6</v>
      </c>
      <c r="D24" s="36" t="s">
        <v>7</v>
      </c>
      <c r="E24" s="37">
        <f>'4!'!G55</f>
        <v>43.6</v>
      </c>
      <c r="F24" s="37">
        <f>'4!'!H55</f>
        <v>43.6</v>
      </c>
      <c r="G24" s="37">
        <f>'5'!I53</f>
        <v>43.6</v>
      </c>
    </row>
    <row r="25" spans="2:10" ht="50.25" customHeight="1">
      <c r="B25" s="38" t="s">
        <v>120</v>
      </c>
      <c r="C25" s="36" t="s">
        <v>6</v>
      </c>
      <c r="D25" s="36" t="s">
        <v>7</v>
      </c>
      <c r="E25" s="37">
        <f>'4!'!G51</f>
        <v>111.8</v>
      </c>
      <c r="F25" s="37">
        <f>'4!'!H51</f>
        <v>111.8</v>
      </c>
      <c r="G25" s="37">
        <f>'5'!I47</f>
        <v>111.8</v>
      </c>
      <c r="J25" s="23"/>
    </row>
    <row r="26" spans="2:10" ht="36" customHeight="1">
      <c r="B26" s="38" t="s">
        <v>219</v>
      </c>
      <c r="C26" s="36" t="s">
        <v>6</v>
      </c>
      <c r="D26" s="36" t="s">
        <v>7</v>
      </c>
      <c r="E26" s="37">
        <v>54</v>
      </c>
      <c r="F26" s="37">
        <v>54</v>
      </c>
      <c r="G26" s="37">
        <f>'5'!I50</f>
        <v>54</v>
      </c>
    </row>
    <row r="27" spans="2:10" ht="35.25" customHeight="1">
      <c r="B27" s="38" t="s">
        <v>467</v>
      </c>
      <c r="C27" s="36" t="s">
        <v>6</v>
      </c>
      <c r="D27" s="36" t="s">
        <v>7</v>
      </c>
      <c r="E27" s="37">
        <f>'4!'!G58</f>
        <v>141.5</v>
      </c>
      <c r="F27" s="37">
        <v>0</v>
      </c>
      <c r="G27" s="37">
        <v>0</v>
      </c>
    </row>
    <row r="28" spans="2:10" ht="23.25" hidden="1" customHeight="1">
      <c r="B28" s="260"/>
      <c r="C28" s="36"/>
      <c r="D28" s="36"/>
      <c r="E28" s="37"/>
      <c r="F28" s="37"/>
      <c r="G28" s="37"/>
    </row>
    <row r="29" spans="2:10" ht="36" customHeight="1">
      <c r="B29" s="402" t="s">
        <v>108</v>
      </c>
      <c r="C29" s="35" t="s">
        <v>6</v>
      </c>
      <c r="D29" s="35" t="s">
        <v>19</v>
      </c>
      <c r="E29" s="18">
        <f>E31</f>
        <v>578.70000000000005</v>
      </c>
      <c r="F29" s="18">
        <f>F31</f>
        <v>578.70000000000005</v>
      </c>
      <c r="G29" s="18">
        <f>'5'!I59</f>
        <v>578.70000000000005</v>
      </c>
    </row>
    <row r="30" spans="2:10" ht="13.5" customHeight="1">
      <c r="B30" s="401" t="s">
        <v>217</v>
      </c>
      <c r="C30" s="36"/>
      <c r="D30" s="36"/>
      <c r="E30" s="37"/>
      <c r="F30" s="37"/>
      <c r="G30" s="37"/>
    </row>
    <row r="31" spans="2:10" ht="17.25" customHeight="1">
      <c r="B31" s="401" t="s">
        <v>218</v>
      </c>
      <c r="C31" s="36" t="s">
        <v>6</v>
      </c>
      <c r="D31" s="36" t="s">
        <v>19</v>
      </c>
      <c r="E31" s="37">
        <f>E32+E33</f>
        <v>578.70000000000005</v>
      </c>
      <c r="F31" s="37">
        <f>F32+F33</f>
        <v>578.70000000000005</v>
      </c>
      <c r="G31" s="37">
        <f>G32+G33</f>
        <v>578.70000000000005</v>
      </c>
    </row>
    <row r="32" spans="2:10" ht="69" customHeight="1">
      <c r="B32" s="401" t="s">
        <v>576</v>
      </c>
      <c r="C32" s="36" t="s">
        <v>6</v>
      </c>
      <c r="D32" s="36" t="s">
        <v>19</v>
      </c>
      <c r="E32" s="37">
        <f>'4!'!G66</f>
        <v>332.7</v>
      </c>
      <c r="F32" s="37">
        <f>'4!'!H66</f>
        <v>332.7</v>
      </c>
      <c r="G32" s="37">
        <f>'5'!I60</f>
        <v>332.7</v>
      </c>
    </row>
    <row r="33" spans="2:7" ht="35.25" customHeight="1">
      <c r="B33" s="403" t="s">
        <v>129</v>
      </c>
      <c r="C33" s="36" t="s">
        <v>6</v>
      </c>
      <c r="D33" s="36" t="s">
        <v>19</v>
      </c>
      <c r="E33" s="37">
        <f>'4!'!G69</f>
        <v>246</v>
      </c>
      <c r="F33" s="37">
        <f>'4!'!H69</f>
        <v>246</v>
      </c>
      <c r="G33" s="37">
        <f>'5'!I65</f>
        <v>246</v>
      </c>
    </row>
    <row r="34" spans="2:7" ht="18.75" customHeight="1">
      <c r="B34" s="264" t="s">
        <v>275</v>
      </c>
      <c r="C34" s="35" t="s">
        <v>6</v>
      </c>
      <c r="D34" s="35" t="s">
        <v>63</v>
      </c>
      <c r="E34" s="18">
        <f>'4!'!G70</f>
        <v>959.30000000000007</v>
      </c>
      <c r="F34" s="18">
        <v>0</v>
      </c>
      <c r="G34" s="18">
        <v>0</v>
      </c>
    </row>
    <row r="35" spans="2:7" ht="20.25" customHeight="1">
      <c r="B35" s="264" t="s">
        <v>33</v>
      </c>
      <c r="C35" s="35" t="s">
        <v>6</v>
      </c>
      <c r="D35" s="35" t="s">
        <v>32</v>
      </c>
      <c r="E35" s="18">
        <f>'4!'!G73</f>
        <v>0</v>
      </c>
      <c r="F35" s="18">
        <v>100</v>
      </c>
      <c r="G35" s="18">
        <f>'5'!I70</f>
        <v>100</v>
      </c>
    </row>
    <row r="36" spans="2:7" ht="24" customHeight="1">
      <c r="B36" s="264" t="s">
        <v>22</v>
      </c>
      <c r="C36" s="35" t="s">
        <v>6</v>
      </c>
      <c r="D36" s="35" t="s">
        <v>23</v>
      </c>
      <c r="E36" s="18">
        <f>'4!'!G81</f>
        <v>1588.9</v>
      </c>
      <c r="F36" s="18">
        <f>'4!'!H81</f>
        <v>491.2</v>
      </c>
      <c r="G36" s="18">
        <f>'5'!I74</f>
        <v>541.20000000000005</v>
      </c>
    </row>
    <row r="37" spans="2:7" ht="30.75" customHeight="1">
      <c r="B37" s="266" t="s">
        <v>14</v>
      </c>
      <c r="C37" s="9" t="s">
        <v>9</v>
      </c>
      <c r="D37" s="9"/>
      <c r="E37" s="18">
        <f>E42</f>
        <v>1080</v>
      </c>
      <c r="F37" s="18">
        <f>F42</f>
        <v>1250</v>
      </c>
      <c r="G37" s="18">
        <f>G42</f>
        <v>500</v>
      </c>
    </row>
    <row r="38" spans="2:7" ht="32.25" hidden="1" customHeight="1">
      <c r="B38" s="266" t="s">
        <v>220</v>
      </c>
      <c r="C38" s="9" t="s">
        <v>9</v>
      </c>
      <c r="D38" s="9" t="s">
        <v>12</v>
      </c>
      <c r="E38" s="18">
        <f>'5'!G94</f>
        <v>0</v>
      </c>
      <c r="F38" s="18">
        <f>'5'!H94</f>
        <v>0</v>
      </c>
      <c r="G38" s="18">
        <f>'5'!I94</f>
        <v>0</v>
      </c>
    </row>
    <row r="39" spans="2:7" ht="32.25" hidden="1" customHeight="1">
      <c r="B39" s="266" t="s">
        <v>14</v>
      </c>
      <c r="C39" s="9" t="s">
        <v>9</v>
      </c>
      <c r="D39" s="9"/>
      <c r="E39" s="18"/>
      <c r="F39" s="18"/>
      <c r="G39" s="18"/>
    </row>
    <row r="40" spans="2:7" ht="36.75" hidden="1" customHeight="1">
      <c r="B40" s="266" t="s">
        <v>220</v>
      </c>
      <c r="C40" s="9" t="s">
        <v>9</v>
      </c>
      <c r="D40" s="9" t="s">
        <v>12</v>
      </c>
      <c r="E40" s="18"/>
      <c r="F40" s="18"/>
      <c r="G40" s="18"/>
    </row>
    <row r="41" spans="2:7" ht="27.75" hidden="1" customHeight="1">
      <c r="B41" s="266" t="s">
        <v>221</v>
      </c>
      <c r="C41" s="9" t="s">
        <v>9</v>
      </c>
      <c r="D41" s="9">
        <v>10</v>
      </c>
      <c r="E41" s="18"/>
      <c r="F41" s="18"/>
      <c r="G41" s="18"/>
    </row>
    <row r="42" spans="2:7" ht="36.75" customHeight="1">
      <c r="B42" s="266" t="s">
        <v>577</v>
      </c>
      <c r="C42" s="9" t="s">
        <v>9</v>
      </c>
      <c r="D42" s="9" t="s">
        <v>15</v>
      </c>
      <c r="E42" s="18">
        <f>'4!'!G99</f>
        <v>1080</v>
      </c>
      <c r="F42" s="18">
        <f>'4!'!H99</f>
        <v>1250</v>
      </c>
      <c r="G42" s="18">
        <f>'5'!I98</f>
        <v>500</v>
      </c>
    </row>
    <row r="43" spans="2:7" ht="31.5" hidden="1" customHeight="1">
      <c r="B43" s="266" t="s">
        <v>69</v>
      </c>
      <c r="C43" s="9" t="s">
        <v>9</v>
      </c>
      <c r="D43" s="9" t="s">
        <v>21</v>
      </c>
      <c r="E43" s="18" t="e">
        <f>'5'!#REF!</f>
        <v>#REF!</v>
      </c>
      <c r="F43" s="18" t="e">
        <f>'5'!#REF!</f>
        <v>#REF!</v>
      </c>
      <c r="G43" s="18" t="e">
        <f>'5'!#REF!</f>
        <v>#REF!</v>
      </c>
    </row>
    <row r="44" spans="2:7" ht="15" customHeight="1">
      <c r="B44" s="264" t="s">
        <v>20</v>
      </c>
      <c r="C44" s="35" t="s">
        <v>7</v>
      </c>
      <c r="D44" s="9"/>
      <c r="E44" s="18">
        <f>E45+E46+E47+E48</f>
        <v>75091.600000000006</v>
      </c>
      <c r="F44" s="18">
        <f t="shared" ref="F44:G44" si="1">F46+F45+F48</f>
        <v>8040</v>
      </c>
      <c r="G44" s="18">
        <f t="shared" si="1"/>
        <v>6540</v>
      </c>
    </row>
    <row r="45" spans="2:7" ht="18" customHeight="1">
      <c r="B45" s="264" t="s">
        <v>92</v>
      </c>
      <c r="C45" s="35" t="s">
        <v>7</v>
      </c>
      <c r="D45" s="9" t="s">
        <v>11</v>
      </c>
      <c r="E45" s="18">
        <f>'4!'!G117</f>
        <v>1120</v>
      </c>
      <c r="F45" s="18">
        <f>'4!'!H117</f>
        <v>940</v>
      </c>
      <c r="G45" s="18">
        <f>'5'!I107</f>
        <v>940</v>
      </c>
    </row>
    <row r="46" spans="2:7" ht="16.5" customHeight="1">
      <c r="B46" s="264" t="s">
        <v>47</v>
      </c>
      <c r="C46" s="35" t="s">
        <v>7</v>
      </c>
      <c r="D46" s="9" t="s">
        <v>12</v>
      </c>
      <c r="E46" s="18">
        <f>'4!'!G118</f>
        <v>73176</v>
      </c>
      <c r="F46" s="18">
        <f>'4!'!H118</f>
        <v>7000</v>
      </c>
      <c r="G46" s="18">
        <f>'5'!I112</f>
        <v>5500</v>
      </c>
    </row>
    <row r="47" spans="2:7" ht="16.5" customHeight="1">
      <c r="B47" s="264" t="s">
        <v>524</v>
      </c>
      <c r="C47" s="35" t="s">
        <v>7</v>
      </c>
      <c r="D47" s="9" t="s">
        <v>10</v>
      </c>
      <c r="E47" s="18">
        <f>'4!'!G130</f>
        <v>695.6</v>
      </c>
      <c r="F47" s="18">
        <f>'4!'!H130</f>
        <v>0</v>
      </c>
      <c r="G47" s="18">
        <f>'4!'!I130</f>
        <v>0</v>
      </c>
    </row>
    <row r="48" spans="2:7" ht="19.5" customHeight="1">
      <c r="B48" s="264" t="s">
        <v>344</v>
      </c>
      <c r="C48" s="35" t="s">
        <v>7</v>
      </c>
      <c r="D48" s="9" t="s">
        <v>87</v>
      </c>
      <c r="E48" s="18">
        <f>'4!'!G136</f>
        <v>100</v>
      </c>
      <c r="F48" s="18">
        <f>'4!'!H136</f>
        <v>100</v>
      </c>
      <c r="G48" s="18">
        <f>'5'!I124</f>
        <v>100</v>
      </c>
    </row>
    <row r="49" spans="2:7" ht="15.75" customHeight="1">
      <c r="B49" s="264" t="s">
        <v>16</v>
      </c>
      <c r="C49" s="35" t="s">
        <v>10</v>
      </c>
      <c r="D49" s="9"/>
      <c r="E49" s="18">
        <f>E50+E52+E53</f>
        <v>59255.899999999994</v>
      </c>
      <c r="F49" s="18">
        <f>F50+F53+F51+F52+F58</f>
        <v>122428</v>
      </c>
      <c r="G49" s="18">
        <f>G50+G53+G51+G52+G58</f>
        <v>87718.599999999991</v>
      </c>
    </row>
    <row r="50" spans="2:7" ht="17.25" customHeight="1">
      <c r="B50" s="264" t="s">
        <v>37</v>
      </c>
      <c r="C50" s="35" t="s">
        <v>10</v>
      </c>
      <c r="D50" s="9" t="s">
        <v>6</v>
      </c>
      <c r="E50" s="18">
        <f>'4!'!G147</f>
        <v>2152.8999999999996</v>
      </c>
      <c r="F50" s="18">
        <f>'4!'!H147</f>
        <v>1503</v>
      </c>
      <c r="G50" s="18">
        <f>'5'!I135</f>
        <v>3690</v>
      </c>
    </row>
    <row r="51" spans="2:7" ht="15.75" hidden="1" customHeight="1">
      <c r="B51" s="264" t="s">
        <v>222</v>
      </c>
      <c r="C51" s="35" t="s">
        <v>10</v>
      </c>
      <c r="D51" s="9" t="s">
        <v>8</v>
      </c>
      <c r="E51" s="18"/>
      <c r="F51" s="18"/>
      <c r="G51" s="18"/>
    </row>
    <row r="52" spans="2:7" ht="20.25" customHeight="1">
      <c r="B52" s="266" t="s">
        <v>62</v>
      </c>
      <c r="C52" s="35" t="s">
        <v>10</v>
      </c>
      <c r="D52" s="9" t="s">
        <v>8</v>
      </c>
      <c r="E52" s="18">
        <f>'4!'!G161</f>
        <v>41566.199999999997</v>
      </c>
      <c r="F52" s="18">
        <f>'4!'!H161</f>
        <v>108196.3</v>
      </c>
      <c r="G52" s="18">
        <f>'5'!I149</f>
        <v>69871.899999999994</v>
      </c>
    </row>
    <row r="53" spans="2:7" ht="20.25" customHeight="1">
      <c r="B53" s="264" t="s">
        <v>38</v>
      </c>
      <c r="C53" s="35" t="s">
        <v>10</v>
      </c>
      <c r="D53" s="9" t="s">
        <v>9</v>
      </c>
      <c r="E53" s="18">
        <f>'4!'!G206</f>
        <v>15536.8</v>
      </c>
      <c r="F53" s="18">
        <f>'4!'!H206</f>
        <v>12728.7</v>
      </c>
      <c r="G53" s="18">
        <f>'5'!I177</f>
        <v>14156.699999999999</v>
      </c>
    </row>
    <row r="54" spans="2:7" ht="16.5" customHeight="1">
      <c r="B54" s="401" t="s">
        <v>217</v>
      </c>
      <c r="C54" s="35"/>
      <c r="D54" s="9"/>
      <c r="E54" s="18"/>
      <c r="F54" s="18"/>
      <c r="G54" s="18"/>
    </row>
    <row r="55" spans="2:7" ht="18.75" customHeight="1">
      <c r="B55" s="401" t="s">
        <v>218</v>
      </c>
      <c r="C55" s="36" t="s">
        <v>10</v>
      </c>
      <c r="D55" s="110" t="s">
        <v>9</v>
      </c>
      <c r="E55" s="37">
        <f>E57+E60+E61</f>
        <v>460.4</v>
      </c>
      <c r="F55" s="37">
        <f>F56+F57</f>
        <v>0</v>
      </c>
      <c r="G55" s="37">
        <f>G56+G57</f>
        <v>0</v>
      </c>
    </row>
    <row r="56" spans="2:7" ht="42.75" hidden="1" customHeight="1">
      <c r="B56" s="38" t="s">
        <v>305</v>
      </c>
      <c r="C56" s="36" t="s">
        <v>10</v>
      </c>
      <c r="D56" s="110" t="s">
        <v>9</v>
      </c>
      <c r="E56" s="37">
        <v>0</v>
      </c>
      <c r="F56" s="37">
        <v>0</v>
      </c>
      <c r="G56" s="37">
        <v>0</v>
      </c>
    </row>
    <row r="57" spans="2:7" ht="49.5" customHeight="1">
      <c r="B57" s="401" t="str">
        <f>'4!'!B209</f>
        <v>Иные межбюджетные трансферты на осуществление полномочий на реализацию мероприятий  по благоустройству  дворовых территорий</v>
      </c>
      <c r="C57" s="36" t="s">
        <v>10</v>
      </c>
      <c r="D57" s="110" t="s">
        <v>9</v>
      </c>
      <c r="E57" s="37">
        <f>'4!'!G209</f>
        <v>241.4</v>
      </c>
      <c r="F57" s="37">
        <f>'5'!H179</f>
        <v>0</v>
      </c>
      <c r="G57" s="37">
        <f>'5'!I179</f>
        <v>0</v>
      </c>
    </row>
    <row r="58" spans="2:7" ht="29.25" hidden="1" customHeight="1">
      <c r="B58" s="264" t="s">
        <v>308</v>
      </c>
      <c r="C58" s="35" t="s">
        <v>10</v>
      </c>
      <c r="D58" s="9" t="s">
        <v>10</v>
      </c>
      <c r="E58" s="18">
        <v>0</v>
      </c>
      <c r="F58" s="18">
        <f>'5'!H205</f>
        <v>0</v>
      </c>
      <c r="G58" s="18">
        <f>'5'!I205</f>
        <v>0</v>
      </c>
    </row>
    <row r="59" spans="2:7" ht="25.5" hidden="1" customHeight="1">
      <c r="B59" s="401" t="s">
        <v>217</v>
      </c>
      <c r="C59" s="35"/>
      <c r="D59" s="9"/>
      <c r="E59" s="18"/>
      <c r="F59" s="18"/>
      <c r="G59" s="18"/>
    </row>
    <row r="60" spans="2:7" ht="48" customHeight="1">
      <c r="B60" s="401" t="str">
        <f>'4!'!B211</f>
        <v>Иные межбюджетные трансферты на осуществление полномочий на реализацию мероприятий  по благоустройству общественных территорий</v>
      </c>
      <c r="C60" s="36" t="s">
        <v>10</v>
      </c>
      <c r="D60" s="110" t="s">
        <v>9</v>
      </c>
      <c r="E60" s="37">
        <f>'4!'!G211</f>
        <v>142.9</v>
      </c>
      <c r="F60" s="37">
        <f>F61</f>
        <v>0</v>
      </c>
      <c r="G60" s="37">
        <f>G61</f>
        <v>0</v>
      </c>
    </row>
    <row r="61" spans="2:7" ht="36.75" customHeight="1">
      <c r="B61" s="38" t="str">
        <f>'4!'!B213</f>
        <v>Иные межбюджетные трансферты на осуществление  полномочий по воинским захоронениям</v>
      </c>
      <c r="C61" s="36" t="s">
        <v>10</v>
      </c>
      <c r="D61" s="110" t="s">
        <v>9</v>
      </c>
      <c r="E61" s="37">
        <f>'4!'!G214</f>
        <v>76.099999999999994</v>
      </c>
      <c r="F61" s="37">
        <f>'5'!H209</f>
        <v>0</v>
      </c>
      <c r="G61" s="37">
        <f>'5'!I209</f>
        <v>0</v>
      </c>
    </row>
    <row r="62" spans="2:7" ht="21" customHeight="1">
      <c r="B62" s="266" t="s">
        <v>64</v>
      </c>
      <c r="C62" s="9" t="s">
        <v>63</v>
      </c>
      <c r="D62" s="9"/>
      <c r="E62" s="18">
        <f>E63</f>
        <v>163.80000000000001</v>
      </c>
      <c r="F62" s="18">
        <f>F63</f>
        <v>163.80000000000001</v>
      </c>
      <c r="G62" s="18">
        <f>'5'!I210</f>
        <v>163.80000000000001</v>
      </c>
    </row>
    <row r="63" spans="2:7" ht="18.75" customHeight="1">
      <c r="B63" s="266" t="s">
        <v>294</v>
      </c>
      <c r="C63" s="35" t="s">
        <v>63</v>
      </c>
      <c r="D63" s="9" t="s">
        <v>63</v>
      </c>
      <c r="E63" s="18">
        <f>'4!'!G245</f>
        <v>163.80000000000001</v>
      </c>
      <c r="F63" s="18">
        <f>'4!'!H245</f>
        <v>163.80000000000001</v>
      </c>
      <c r="G63" s="18">
        <v>163.80000000000001</v>
      </c>
    </row>
    <row r="64" spans="2:7" ht="0.75" hidden="1" customHeight="1">
      <c r="B64" s="401" t="s">
        <v>217</v>
      </c>
      <c r="C64" s="35"/>
      <c r="D64" s="9"/>
      <c r="E64" s="18"/>
      <c r="F64" s="18"/>
      <c r="G64" s="18"/>
    </row>
    <row r="65" spans="2:9" ht="19.5" hidden="1" customHeight="1">
      <c r="B65" s="401" t="s">
        <v>218</v>
      </c>
      <c r="C65" s="36" t="s">
        <v>63</v>
      </c>
      <c r="D65" s="110" t="s">
        <v>63</v>
      </c>
      <c r="E65" s="37">
        <f>E66</f>
        <v>0</v>
      </c>
      <c r="F65" s="37">
        <f>F66</f>
        <v>0</v>
      </c>
      <c r="G65" s="37">
        <f>G66</f>
        <v>0</v>
      </c>
    </row>
    <row r="66" spans="2:9" ht="33.75" hidden="1" customHeight="1">
      <c r="B66" s="46" t="s">
        <v>317</v>
      </c>
      <c r="C66" s="36" t="s">
        <v>63</v>
      </c>
      <c r="D66" s="110" t="s">
        <v>63</v>
      </c>
      <c r="E66" s="37">
        <f>'5'!G218</f>
        <v>0</v>
      </c>
      <c r="F66" s="37">
        <f>'5'!H218</f>
        <v>0</v>
      </c>
      <c r="G66" s="37">
        <f>'5'!I218</f>
        <v>0</v>
      </c>
    </row>
    <row r="67" spans="2:9" ht="16.5" customHeight="1">
      <c r="B67" s="266" t="s">
        <v>130</v>
      </c>
      <c r="C67" s="35" t="s">
        <v>11</v>
      </c>
      <c r="D67" s="9"/>
      <c r="E67" s="18">
        <f>E68+E73</f>
        <v>9562.0999999999985</v>
      </c>
      <c r="F67" s="18">
        <f>F68</f>
        <v>7500</v>
      </c>
      <c r="G67" s="18">
        <f>G68</f>
        <v>7500</v>
      </c>
    </row>
    <row r="68" spans="2:9" ht="19.5" customHeight="1">
      <c r="B68" s="266" t="s">
        <v>61</v>
      </c>
      <c r="C68" s="35" t="s">
        <v>11</v>
      </c>
      <c r="D68" s="9" t="s">
        <v>6</v>
      </c>
      <c r="E68" s="18">
        <f>'4!'!G250</f>
        <v>9562.0999999999985</v>
      </c>
      <c r="F68" s="18">
        <f>'4!'!H250</f>
        <v>7500</v>
      </c>
      <c r="G68" s="18">
        <f>'5'!I220</f>
        <v>7500</v>
      </c>
    </row>
    <row r="69" spans="2:9" ht="19.5" customHeight="1">
      <c r="B69" s="401" t="s">
        <v>217</v>
      </c>
      <c r="C69" s="35"/>
      <c r="D69" s="9"/>
      <c r="E69" s="18"/>
      <c r="F69" s="18"/>
      <c r="G69" s="18"/>
    </row>
    <row r="70" spans="2:9" ht="18.75" customHeight="1">
      <c r="B70" s="401" t="s">
        <v>218</v>
      </c>
      <c r="C70" s="36" t="s">
        <v>11</v>
      </c>
      <c r="D70" s="110" t="s">
        <v>6</v>
      </c>
      <c r="E70" s="37">
        <f>E72+E71</f>
        <v>1100</v>
      </c>
      <c r="F70" s="37">
        <f>F72+F71</f>
        <v>1100</v>
      </c>
      <c r="G70" s="37">
        <f>G72+G71</f>
        <v>1100</v>
      </c>
    </row>
    <row r="71" spans="2:9" ht="21.75" hidden="1" customHeight="1">
      <c r="B71" s="401" t="s">
        <v>314</v>
      </c>
      <c r="C71" s="36" t="s">
        <v>11</v>
      </c>
      <c r="D71" s="110" t="s">
        <v>6</v>
      </c>
      <c r="E71" s="37">
        <v>0</v>
      </c>
      <c r="F71" s="37">
        <v>0</v>
      </c>
      <c r="G71" s="37">
        <v>0</v>
      </c>
    </row>
    <row r="72" spans="2:9" ht="34.5" customHeight="1">
      <c r="B72" s="38" t="s">
        <v>315</v>
      </c>
      <c r="C72" s="36" t="s">
        <v>11</v>
      </c>
      <c r="D72" s="110" t="s">
        <v>6</v>
      </c>
      <c r="E72" s="37">
        <f>'4!'!G265</f>
        <v>1100</v>
      </c>
      <c r="F72" s="37">
        <f>'4!'!H265</f>
        <v>1100</v>
      </c>
      <c r="G72" s="37">
        <f>'5'!I230</f>
        <v>1100</v>
      </c>
      <c r="I72" s="50"/>
    </row>
    <row r="73" spans="2:9" ht="0.75" hidden="1" customHeight="1">
      <c r="B73" s="266" t="s">
        <v>326</v>
      </c>
      <c r="C73" s="35" t="s">
        <v>11</v>
      </c>
      <c r="D73" s="9" t="s">
        <v>7</v>
      </c>
      <c r="E73" s="37">
        <f>'5'!G234</f>
        <v>0</v>
      </c>
      <c r="F73" s="37">
        <v>0</v>
      </c>
      <c r="G73" s="37">
        <v>0</v>
      </c>
      <c r="I73" s="50"/>
    </row>
    <row r="74" spans="2:9" ht="18.75" customHeight="1">
      <c r="B74" s="264" t="s">
        <v>24</v>
      </c>
      <c r="C74" s="35" t="s">
        <v>15</v>
      </c>
      <c r="D74" s="9"/>
      <c r="E74" s="18">
        <f>E75</f>
        <v>278.5</v>
      </c>
      <c r="F74" s="18">
        <f>F75</f>
        <v>278.5</v>
      </c>
      <c r="G74" s="18">
        <f>G75</f>
        <v>278.5</v>
      </c>
    </row>
    <row r="75" spans="2:9" ht="20.25" customHeight="1">
      <c r="B75" s="264" t="s">
        <v>59</v>
      </c>
      <c r="C75" s="35" t="s">
        <v>15</v>
      </c>
      <c r="D75" s="9" t="s">
        <v>6</v>
      </c>
      <c r="E75" s="18">
        <f>'4!'!G267</f>
        <v>278.5</v>
      </c>
      <c r="F75" s="18">
        <f>'4!'!H267</f>
        <v>278.5</v>
      </c>
      <c r="G75" s="18">
        <f>'5'!I241</f>
        <v>278.5</v>
      </c>
    </row>
    <row r="76" spans="2:9" ht="15.75">
      <c r="B76" s="266" t="s">
        <v>31</v>
      </c>
      <c r="C76" s="35" t="s">
        <v>32</v>
      </c>
      <c r="D76" s="9"/>
      <c r="E76" s="18">
        <f>E77</f>
        <v>1746.5</v>
      </c>
      <c r="F76" s="18">
        <f>F77</f>
        <v>1746.5</v>
      </c>
      <c r="G76" s="18">
        <f>G77</f>
        <v>1746.5</v>
      </c>
    </row>
    <row r="77" spans="2:9" ht="15.75">
      <c r="B77" s="266" t="s">
        <v>100</v>
      </c>
      <c r="C77" s="35" t="s">
        <v>32</v>
      </c>
      <c r="D77" s="9" t="s">
        <v>6</v>
      </c>
      <c r="E77" s="18">
        <f>'4!'!G272</f>
        <v>1746.5</v>
      </c>
      <c r="F77" s="18">
        <f>'4!'!H272</f>
        <v>1746.5</v>
      </c>
      <c r="G77" s="18">
        <f>'5'!I246</f>
        <v>1746.5</v>
      </c>
    </row>
    <row r="78" spans="2:9" ht="19.5" customHeight="1">
      <c r="B78" s="401" t="s">
        <v>217</v>
      </c>
      <c r="C78" s="35"/>
      <c r="D78" s="9"/>
      <c r="E78" s="18"/>
      <c r="F78" s="18"/>
      <c r="G78" s="18"/>
    </row>
    <row r="79" spans="2:9" ht="19.5" customHeight="1">
      <c r="B79" s="401" t="s">
        <v>218</v>
      </c>
      <c r="C79" s="36" t="s">
        <v>32</v>
      </c>
      <c r="D79" s="110" t="s">
        <v>6</v>
      </c>
      <c r="E79" s="37">
        <f>E80</f>
        <v>1746.5</v>
      </c>
      <c r="F79" s="37">
        <f>F80</f>
        <v>1746.5</v>
      </c>
      <c r="G79" s="37">
        <f>G80</f>
        <v>1746.5</v>
      </c>
    </row>
    <row r="80" spans="2:9" ht="31.5" customHeight="1">
      <c r="B80" s="38" t="s">
        <v>309</v>
      </c>
      <c r="C80" s="36" t="s">
        <v>32</v>
      </c>
      <c r="D80" s="110" t="s">
        <v>6</v>
      </c>
      <c r="E80" s="37">
        <f>'4!'!G277</f>
        <v>1746.5</v>
      </c>
      <c r="F80" s="37">
        <f>'4!'!H277</f>
        <v>1746.5</v>
      </c>
      <c r="G80" s="37">
        <f>'5'!I248</f>
        <v>1746.5</v>
      </c>
    </row>
    <row r="81" spans="2:7" ht="21.75" customHeight="1">
      <c r="B81" s="264" t="s">
        <v>86</v>
      </c>
      <c r="C81" s="35" t="s">
        <v>87</v>
      </c>
      <c r="D81" s="9"/>
      <c r="E81" s="18">
        <f>E82</f>
        <v>50</v>
      </c>
      <c r="F81" s="18">
        <f>F82</f>
        <v>50</v>
      </c>
      <c r="G81" s="18">
        <f>G82</f>
        <v>50</v>
      </c>
    </row>
    <row r="82" spans="2:7" ht="18" customHeight="1">
      <c r="B82" s="264" t="s">
        <v>88</v>
      </c>
      <c r="C82" s="35" t="s">
        <v>87</v>
      </c>
      <c r="D82" s="9" t="s">
        <v>8</v>
      </c>
      <c r="E82" s="18">
        <f>'4!'!G290</f>
        <v>50</v>
      </c>
      <c r="F82" s="18">
        <f>'4!'!H290</f>
        <v>50</v>
      </c>
      <c r="G82" s="18">
        <f>'5'!I260</f>
        <v>50</v>
      </c>
    </row>
    <row r="83" spans="2:7" ht="15.75" hidden="1" customHeight="1">
      <c r="B83" s="266" t="s">
        <v>223</v>
      </c>
      <c r="C83" s="9" t="s">
        <v>21</v>
      </c>
      <c r="D83" s="9"/>
      <c r="E83" s="18">
        <f>E84</f>
        <v>0</v>
      </c>
      <c r="F83" s="18">
        <f>F84</f>
        <v>876.8</v>
      </c>
      <c r="G83" s="18">
        <f>G84</f>
        <v>1812.7</v>
      </c>
    </row>
    <row r="84" spans="2:7" ht="15.75" hidden="1" customHeight="1">
      <c r="B84" s="265" t="s">
        <v>224</v>
      </c>
      <c r="C84" s="9" t="s">
        <v>21</v>
      </c>
      <c r="D84" s="9" t="s">
        <v>9</v>
      </c>
      <c r="E84" s="18"/>
      <c r="F84" s="18">
        <v>876.8</v>
      </c>
      <c r="G84" s="18">
        <v>1812.7</v>
      </c>
    </row>
    <row r="85" spans="2:7" ht="18.75" customHeight="1">
      <c r="B85" s="265" t="s">
        <v>313</v>
      </c>
      <c r="C85" s="9"/>
      <c r="D85" s="9"/>
      <c r="E85" s="18">
        <f>'5'!G264</f>
        <v>0</v>
      </c>
      <c r="F85" s="18">
        <f>'4!'!H291</f>
        <v>1276</v>
      </c>
      <c r="G85" s="18">
        <f>'5'!I264</f>
        <v>2669</v>
      </c>
    </row>
    <row r="86" spans="2:7" ht="17.25" customHeight="1">
      <c r="B86" s="264" t="s">
        <v>4</v>
      </c>
      <c r="C86" s="35"/>
      <c r="D86" s="9"/>
      <c r="E86" s="18">
        <f>E13+E37+E44+E49+E62+E67+E74+E76+E81+E85</f>
        <v>162576.9</v>
      </c>
      <c r="F86" s="18">
        <f>F13+F37+F44+F49+F62+F67+F74+F76+F81+F85</f>
        <v>155609.09999999998</v>
      </c>
      <c r="G86" s="17">
        <f>G13+G37+G44+G49+G62+G67+G74+G76+G81+G85</f>
        <v>120092.7</v>
      </c>
    </row>
    <row r="87" spans="2:7" ht="15.75">
      <c r="B87" s="38" t="s">
        <v>217</v>
      </c>
      <c r="C87" s="39"/>
      <c r="D87" s="48"/>
      <c r="E87" s="48"/>
      <c r="F87" s="48"/>
      <c r="G87" s="39"/>
    </row>
    <row r="88" spans="2:7" ht="31.5">
      <c r="B88" s="38" t="s">
        <v>580</v>
      </c>
      <c r="C88" s="39"/>
      <c r="D88" s="48"/>
      <c r="E88" s="49">
        <f>E21+E72+E31+E55+E80+E66</f>
        <v>4718.1000000000004</v>
      </c>
      <c r="F88" s="49">
        <f t="shared" ref="F88:G88" si="2">F21+F72+F31+F55+F80+F60+F66</f>
        <v>4116.2</v>
      </c>
      <c r="G88" s="49">
        <f t="shared" si="2"/>
        <v>4116.2</v>
      </c>
    </row>
    <row r="89" spans="2:7">
      <c r="D89" s="6"/>
      <c r="E89" s="6"/>
      <c r="F89" s="6"/>
    </row>
    <row r="91" spans="2:7">
      <c r="E91" s="23"/>
    </row>
    <row r="92" spans="2:7">
      <c r="E92" s="23"/>
    </row>
  </sheetData>
  <mergeCells count="10">
    <mergeCell ref="E1:G2"/>
    <mergeCell ref="B7:G7"/>
    <mergeCell ref="B8:G8"/>
    <mergeCell ref="E4:G4"/>
    <mergeCell ref="B10:B11"/>
    <mergeCell ref="C10:C11"/>
    <mergeCell ref="D10:D11"/>
    <mergeCell ref="E10:G10"/>
    <mergeCell ref="E9:G9"/>
    <mergeCell ref="E5:G5"/>
  </mergeCells>
  <pageMargins left="0.70866141732283472" right="0.70866141732283472" top="0.51" bottom="0.74803149606299213" header="0.31496062992125984" footer="0.31496062992125984"/>
  <pageSetup paperSize="9" scale="6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72"/>
  <sheetViews>
    <sheetView view="pageBreakPreview" topLeftCell="B1" zoomScale="90" zoomScaleNormal="100" zoomScaleSheetLayoutView="90" workbookViewId="0">
      <selection activeCell="G6" sqref="G6:I6"/>
    </sheetView>
  </sheetViews>
  <sheetFormatPr defaultRowHeight="35.25" customHeight="1"/>
  <cols>
    <col min="1" max="1" width="18.28515625" style="6" hidden="1" customWidth="1"/>
    <col min="2" max="2" width="64.5703125" style="6" customWidth="1"/>
    <col min="3" max="3" width="7.7109375" style="6" customWidth="1"/>
    <col min="4" max="4" width="7.5703125" style="6" customWidth="1"/>
    <col min="5" max="5" width="20.5703125" style="6" customWidth="1"/>
    <col min="6" max="6" width="8" style="6" customWidth="1"/>
    <col min="7" max="7" width="19.28515625" style="6" customWidth="1"/>
    <col min="8" max="8" width="14" style="6" customWidth="1"/>
    <col min="9" max="9" width="0.28515625" style="6" customWidth="1"/>
    <col min="10" max="10" width="15.7109375" style="6" customWidth="1"/>
    <col min="11" max="11" width="17.5703125" style="59" customWidth="1"/>
    <col min="12" max="12" width="9.140625" style="59"/>
    <col min="13" max="16384" width="9.140625" style="6"/>
  </cols>
  <sheetData>
    <row r="1" spans="2:9" ht="0.75" customHeight="1"/>
    <row r="2" spans="2:9" customFormat="1" ht="35.25" hidden="1" customHeight="1"/>
    <row r="3" spans="2:9" customFormat="1" ht="26.25" customHeight="1">
      <c r="G3" s="269" t="s">
        <v>642</v>
      </c>
      <c r="H3" s="269"/>
    </row>
    <row r="4" spans="2:9" customFormat="1" ht="35.25" customHeight="1">
      <c r="G4" s="269"/>
      <c r="H4" s="269"/>
    </row>
    <row r="5" spans="2:9" customFormat="1" ht="20.25" customHeight="1"/>
    <row r="6" spans="2:9" ht="119.25" customHeight="1">
      <c r="B6" s="56"/>
      <c r="E6" s="52"/>
      <c r="F6" s="52"/>
      <c r="G6" s="362" t="s">
        <v>560</v>
      </c>
      <c r="H6" s="362"/>
      <c r="I6" s="362"/>
    </row>
    <row r="7" spans="2:9" ht="20.25" customHeight="1">
      <c r="B7" s="56"/>
      <c r="E7" s="52"/>
      <c r="F7" s="52"/>
      <c r="G7" s="339" t="s">
        <v>592</v>
      </c>
      <c r="H7" s="339"/>
      <c r="I7" s="339"/>
    </row>
    <row r="8" spans="2:9" ht="18" customHeight="1">
      <c r="B8" s="57"/>
    </row>
    <row r="9" spans="2:9" ht="22.5" customHeight="1">
      <c r="B9" s="276" t="s">
        <v>17</v>
      </c>
      <c r="C9" s="276"/>
      <c r="D9" s="276"/>
      <c r="E9" s="276"/>
      <c r="F9" s="276"/>
      <c r="G9" s="276"/>
      <c r="H9" s="276"/>
      <c r="I9" s="276"/>
    </row>
    <row r="10" spans="2:9" ht="51.75" customHeight="1">
      <c r="B10" s="363" t="s">
        <v>535</v>
      </c>
      <c r="C10" s="363"/>
      <c r="D10" s="363"/>
      <c r="E10" s="363"/>
      <c r="F10" s="363"/>
      <c r="G10" s="363"/>
      <c r="H10" s="363"/>
      <c r="I10" s="363"/>
    </row>
    <row r="11" spans="2:9" ht="12" customHeight="1">
      <c r="B11" s="58" t="s">
        <v>5</v>
      </c>
      <c r="C11" s="59"/>
      <c r="D11" s="59"/>
      <c r="E11" s="59"/>
      <c r="F11" s="59"/>
    </row>
    <row r="12" spans="2:9" ht="9" customHeight="1">
      <c r="B12" s="276"/>
      <c r="C12" s="276"/>
      <c r="D12" s="276"/>
      <c r="E12" s="276"/>
      <c r="F12" s="276"/>
    </row>
    <row r="13" spans="2:9" ht="18" customHeight="1">
      <c r="B13" s="58"/>
      <c r="C13" s="59"/>
      <c r="D13" s="59"/>
      <c r="E13" s="59"/>
      <c r="F13" s="59"/>
      <c r="H13" s="6" t="s">
        <v>517</v>
      </c>
    </row>
    <row r="14" spans="2:9" ht="39" customHeight="1">
      <c r="B14" s="361" t="s">
        <v>1</v>
      </c>
      <c r="C14" s="361" t="s">
        <v>2</v>
      </c>
      <c r="D14" s="361" t="s">
        <v>3</v>
      </c>
      <c r="E14" s="361" t="s">
        <v>50</v>
      </c>
      <c r="F14" s="361" t="s">
        <v>51</v>
      </c>
      <c r="G14" s="361" t="s">
        <v>312</v>
      </c>
      <c r="H14" s="361"/>
      <c r="I14" s="361"/>
    </row>
    <row r="15" spans="2:9" ht="29.25" customHeight="1">
      <c r="B15" s="364"/>
      <c r="C15" s="361"/>
      <c r="D15" s="361"/>
      <c r="E15" s="361"/>
      <c r="F15" s="361"/>
      <c r="G15" s="44" t="s">
        <v>428</v>
      </c>
      <c r="H15" s="44" t="s">
        <v>440</v>
      </c>
      <c r="I15" s="44" t="s">
        <v>494</v>
      </c>
    </row>
    <row r="16" spans="2:9" ht="16.5" customHeight="1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</row>
    <row r="17" spans="2:18" ht="21" customHeight="1">
      <c r="B17" s="8" t="s">
        <v>13</v>
      </c>
      <c r="C17" s="9" t="s">
        <v>6</v>
      </c>
      <c r="D17" s="9"/>
      <c r="E17" s="9"/>
      <c r="F17" s="9"/>
      <c r="G17" s="21">
        <f>G18+G23+G32+G73+G63+G77+G70</f>
        <v>15348.5</v>
      </c>
      <c r="H17" s="21">
        <f>H18+H23+H32+H73+H63+H77+H70</f>
        <v>12876.300000000001</v>
      </c>
      <c r="I17" s="21" t="e">
        <f>I18+I23+I32+I73+I63+I77+I70</f>
        <v>#REF!</v>
      </c>
    </row>
    <row r="18" spans="2:18" ht="33" customHeight="1">
      <c r="B18" s="213" t="s">
        <v>34</v>
      </c>
      <c r="C18" s="9" t="s">
        <v>6</v>
      </c>
      <c r="D18" s="9" t="s">
        <v>8</v>
      </c>
      <c r="E18" s="9"/>
      <c r="F18" s="9"/>
      <c r="G18" s="18">
        <f t="shared" ref="G18:I19" si="0">G19</f>
        <v>7.6999999999999886</v>
      </c>
      <c r="H18" s="18">
        <f t="shared" si="0"/>
        <v>1097.5999999999999</v>
      </c>
      <c r="I18" s="18">
        <f t="shared" si="0"/>
        <v>0</v>
      </c>
    </row>
    <row r="19" spans="2:18" ht="19.5" customHeight="1">
      <c r="B19" s="14" t="s">
        <v>43</v>
      </c>
      <c r="C19" s="9" t="s">
        <v>6</v>
      </c>
      <c r="D19" s="9" t="s">
        <v>8</v>
      </c>
      <c r="E19" s="9" t="s">
        <v>131</v>
      </c>
      <c r="F19" s="9"/>
      <c r="G19" s="18">
        <f t="shared" si="0"/>
        <v>7.6999999999999886</v>
      </c>
      <c r="H19" s="18">
        <f t="shared" si="0"/>
        <v>1097.5999999999999</v>
      </c>
      <c r="I19" s="18">
        <f t="shared" si="0"/>
        <v>0</v>
      </c>
    </row>
    <row r="20" spans="2:18" ht="19.5" customHeight="1">
      <c r="B20" s="213" t="s">
        <v>35</v>
      </c>
      <c r="C20" s="9" t="s">
        <v>6</v>
      </c>
      <c r="D20" s="9" t="s">
        <v>8</v>
      </c>
      <c r="E20" s="9" t="s">
        <v>132</v>
      </c>
      <c r="F20" s="9"/>
      <c r="G20" s="18">
        <f>G22</f>
        <v>7.6999999999999886</v>
      </c>
      <c r="H20" s="18">
        <f>H22</f>
        <v>1097.5999999999999</v>
      </c>
      <c r="I20" s="18">
        <f>I22</f>
        <v>0</v>
      </c>
    </row>
    <row r="21" spans="2:18" ht="36" customHeight="1">
      <c r="B21" s="213" t="s">
        <v>115</v>
      </c>
      <c r="C21" s="9" t="s">
        <v>6</v>
      </c>
      <c r="D21" s="9" t="s">
        <v>8</v>
      </c>
      <c r="E21" s="9" t="s">
        <v>133</v>
      </c>
      <c r="F21" s="9"/>
      <c r="G21" s="18">
        <f>G20</f>
        <v>7.6999999999999886</v>
      </c>
      <c r="H21" s="18">
        <f>H20</f>
        <v>1097.5999999999999</v>
      </c>
      <c r="I21" s="18">
        <f>I20</f>
        <v>0</v>
      </c>
    </row>
    <row r="22" spans="2:18" ht="37.5" customHeight="1">
      <c r="B22" s="213" t="s">
        <v>29</v>
      </c>
      <c r="C22" s="9" t="s">
        <v>6</v>
      </c>
      <c r="D22" s="9" t="s">
        <v>8</v>
      </c>
      <c r="E22" s="9" t="s">
        <v>133</v>
      </c>
      <c r="F22" s="9" t="s">
        <v>26</v>
      </c>
      <c r="G22" s="18">
        <f>302.9-295.2</f>
        <v>7.6999999999999886</v>
      </c>
      <c r="H22" s="18">
        <v>1097.5999999999999</v>
      </c>
      <c r="I22" s="18">
        <v>0</v>
      </c>
      <c r="J22" s="61"/>
    </row>
    <row r="23" spans="2:18" ht="48" customHeight="1">
      <c r="B23" s="213" t="s">
        <v>128</v>
      </c>
      <c r="C23" s="9" t="s">
        <v>6</v>
      </c>
      <c r="D23" s="9" t="s">
        <v>9</v>
      </c>
      <c r="E23" s="9"/>
      <c r="F23" s="9"/>
      <c r="G23" s="18">
        <f>G24</f>
        <v>481</v>
      </c>
      <c r="H23" s="18">
        <f>H24</f>
        <v>481</v>
      </c>
      <c r="I23" s="18">
        <f>I24</f>
        <v>481</v>
      </c>
    </row>
    <row r="24" spans="2:18" ht="34.5" customHeight="1">
      <c r="B24" s="14" t="s">
        <v>79</v>
      </c>
      <c r="C24" s="9" t="s">
        <v>6</v>
      </c>
      <c r="D24" s="9" t="s">
        <v>9</v>
      </c>
      <c r="E24" s="9" t="s">
        <v>134</v>
      </c>
      <c r="F24" s="9"/>
      <c r="G24" s="18">
        <f>G25+G29</f>
        <v>481</v>
      </c>
      <c r="H24" s="18">
        <f>H25+H29</f>
        <v>481</v>
      </c>
      <c r="I24" s="18">
        <f>I25+I29</f>
        <v>481</v>
      </c>
    </row>
    <row r="25" spans="2:18" ht="35.25" customHeight="1">
      <c r="B25" s="213" t="s">
        <v>44</v>
      </c>
      <c r="C25" s="9" t="s">
        <v>6</v>
      </c>
      <c r="D25" s="9" t="s">
        <v>9</v>
      </c>
      <c r="E25" s="9" t="s">
        <v>135</v>
      </c>
      <c r="F25" s="9"/>
      <c r="G25" s="18">
        <f>G26+G27+G28</f>
        <v>481</v>
      </c>
      <c r="H25" s="18">
        <f>H26+H27+H28</f>
        <v>481</v>
      </c>
      <c r="I25" s="18">
        <f>I26+I27+I28</f>
        <v>481</v>
      </c>
      <c r="J25" s="60"/>
      <c r="K25" s="97"/>
      <c r="L25" s="97"/>
      <c r="M25" s="60"/>
      <c r="N25" s="60"/>
      <c r="O25" s="60"/>
      <c r="P25" s="60"/>
      <c r="Q25" s="60"/>
      <c r="R25" s="60"/>
    </row>
    <row r="26" spans="2:18" ht="35.25" customHeight="1">
      <c r="B26" s="258" t="s">
        <v>29</v>
      </c>
      <c r="C26" s="9" t="s">
        <v>6</v>
      </c>
      <c r="D26" s="9" t="s">
        <v>9</v>
      </c>
      <c r="E26" s="9" t="s">
        <v>135</v>
      </c>
      <c r="F26" s="9" t="s">
        <v>26</v>
      </c>
      <c r="G26" s="18">
        <v>392</v>
      </c>
      <c r="H26" s="18">
        <v>392</v>
      </c>
      <c r="I26" s="18">
        <v>392</v>
      </c>
      <c r="J26" s="60"/>
      <c r="K26" s="73"/>
      <c r="L26" s="97"/>
      <c r="M26" s="60"/>
      <c r="N26" s="60"/>
      <c r="O26" s="60"/>
      <c r="P26" s="60"/>
      <c r="Q26" s="60"/>
      <c r="R26" s="60"/>
    </row>
    <row r="27" spans="2:18" ht="34.5" customHeight="1">
      <c r="B27" s="213" t="s">
        <v>46</v>
      </c>
      <c r="C27" s="9" t="s">
        <v>6</v>
      </c>
      <c r="D27" s="9" t="s">
        <v>9</v>
      </c>
      <c r="E27" s="9" t="s">
        <v>135</v>
      </c>
      <c r="F27" s="9" t="s">
        <v>27</v>
      </c>
      <c r="G27" s="18">
        <v>89</v>
      </c>
      <c r="H27" s="18">
        <v>89</v>
      </c>
      <c r="I27" s="18">
        <v>89</v>
      </c>
      <c r="J27" s="97"/>
      <c r="K27" s="97"/>
      <c r="L27" s="97"/>
      <c r="M27" s="60"/>
      <c r="N27" s="60"/>
      <c r="O27" s="60"/>
      <c r="P27" s="60"/>
      <c r="Q27" s="60"/>
      <c r="R27" s="60"/>
    </row>
    <row r="28" spans="2:18" ht="1.5" hidden="1" customHeight="1">
      <c r="B28" s="213" t="s">
        <v>25</v>
      </c>
      <c r="C28" s="9" t="s">
        <v>6</v>
      </c>
      <c r="D28" s="9" t="s">
        <v>9</v>
      </c>
      <c r="E28" s="9" t="s">
        <v>135</v>
      </c>
      <c r="F28" s="9" t="s">
        <v>28</v>
      </c>
      <c r="G28" s="18">
        <v>0</v>
      </c>
      <c r="H28" s="18">
        <v>0</v>
      </c>
      <c r="I28" s="18">
        <v>0</v>
      </c>
      <c r="J28" s="60"/>
      <c r="K28" s="97"/>
      <c r="L28" s="97"/>
      <c r="M28" s="60"/>
      <c r="N28" s="60"/>
      <c r="O28" s="60"/>
      <c r="P28" s="60"/>
      <c r="Q28" s="60"/>
      <c r="R28" s="60"/>
    </row>
    <row r="29" spans="2:18" ht="0.75" hidden="1" customHeight="1">
      <c r="B29" s="14" t="s">
        <v>80</v>
      </c>
      <c r="C29" s="9" t="s">
        <v>6</v>
      </c>
      <c r="D29" s="9" t="s">
        <v>9</v>
      </c>
      <c r="E29" s="9" t="s">
        <v>136</v>
      </c>
      <c r="F29" s="9"/>
      <c r="G29" s="18">
        <f>G31</f>
        <v>0</v>
      </c>
      <c r="H29" s="18">
        <f>H31</f>
        <v>0</v>
      </c>
      <c r="I29" s="18">
        <f>I31</f>
        <v>0</v>
      </c>
      <c r="J29" s="60"/>
      <c r="K29" s="97"/>
      <c r="L29" s="97"/>
      <c r="M29" s="60"/>
      <c r="N29" s="60"/>
      <c r="O29" s="60"/>
      <c r="P29" s="60"/>
      <c r="Q29" s="60"/>
      <c r="R29" s="60"/>
    </row>
    <row r="30" spans="2:18" ht="35.25" hidden="1" customHeight="1">
      <c r="B30" s="213" t="s">
        <v>44</v>
      </c>
      <c r="C30" s="9" t="s">
        <v>6</v>
      </c>
      <c r="D30" s="9" t="s">
        <v>9</v>
      </c>
      <c r="E30" s="9" t="s">
        <v>137</v>
      </c>
      <c r="F30" s="9"/>
      <c r="G30" s="18">
        <f>G31</f>
        <v>0</v>
      </c>
      <c r="H30" s="18">
        <v>0</v>
      </c>
      <c r="I30" s="18">
        <v>0</v>
      </c>
      <c r="J30" s="60"/>
      <c r="K30" s="97"/>
      <c r="L30" s="97"/>
      <c r="M30" s="60"/>
      <c r="N30" s="60"/>
      <c r="O30" s="60"/>
      <c r="P30" s="60"/>
      <c r="Q30" s="60"/>
      <c r="R30" s="60"/>
    </row>
    <row r="31" spans="2:18" ht="35.25" hidden="1" customHeight="1">
      <c r="B31" s="213" t="s">
        <v>29</v>
      </c>
      <c r="C31" s="9" t="s">
        <v>6</v>
      </c>
      <c r="D31" s="9" t="s">
        <v>9</v>
      </c>
      <c r="E31" s="9" t="s">
        <v>137</v>
      </c>
      <c r="F31" s="9" t="s">
        <v>26</v>
      </c>
      <c r="G31" s="18">
        <v>0</v>
      </c>
      <c r="H31" s="18">
        <v>0</v>
      </c>
      <c r="I31" s="18">
        <v>0</v>
      </c>
      <c r="J31" s="60"/>
      <c r="K31" s="97"/>
      <c r="L31" s="97"/>
      <c r="M31" s="60"/>
      <c r="N31" s="60"/>
      <c r="O31" s="60"/>
      <c r="P31" s="60"/>
      <c r="Q31" s="60"/>
      <c r="R31" s="60"/>
    </row>
    <row r="32" spans="2:18" ht="49.5" customHeight="1">
      <c r="B32" s="214" t="s">
        <v>36</v>
      </c>
      <c r="C32" s="9" t="s">
        <v>6</v>
      </c>
      <c r="D32" s="9" t="s">
        <v>7</v>
      </c>
      <c r="E32" s="9"/>
      <c r="F32" s="9"/>
      <c r="G32" s="18">
        <f>G33+G39+G42</f>
        <v>11732.9</v>
      </c>
      <c r="H32" s="18">
        <f t="shared" ref="H32:I32" si="1">H33+H39+H42</f>
        <v>10127.799999999999</v>
      </c>
      <c r="I32" s="18" t="e">
        <f t="shared" si="1"/>
        <v>#REF!</v>
      </c>
      <c r="J32" s="60"/>
      <c r="K32" s="97"/>
      <c r="L32" s="97"/>
      <c r="M32" s="60"/>
      <c r="N32" s="60"/>
      <c r="O32" s="60"/>
      <c r="P32" s="60"/>
      <c r="Q32" s="60"/>
      <c r="R32" s="60"/>
    </row>
    <row r="33" spans="2:18" ht="19.5" customHeight="1">
      <c r="B33" s="14" t="s">
        <v>43</v>
      </c>
      <c r="C33" s="9" t="s">
        <v>6</v>
      </c>
      <c r="D33" s="9" t="s">
        <v>7</v>
      </c>
      <c r="E33" s="9" t="s">
        <v>131</v>
      </c>
      <c r="F33" s="9"/>
      <c r="G33" s="18">
        <f>G34</f>
        <v>10898.4</v>
      </c>
      <c r="H33" s="18">
        <f>H34</f>
        <v>9434.7999999999993</v>
      </c>
      <c r="I33" s="18">
        <f>I34</f>
        <v>9450</v>
      </c>
      <c r="J33" s="60"/>
      <c r="K33" s="97"/>
      <c r="L33" s="97"/>
      <c r="M33" s="60"/>
      <c r="N33" s="60"/>
      <c r="O33" s="60"/>
      <c r="P33" s="60"/>
      <c r="Q33" s="60"/>
      <c r="R33" s="60"/>
    </row>
    <row r="34" spans="2:18" ht="35.25" customHeight="1">
      <c r="B34" s="213" t="s">
        <v>44</v>
      </c>
      <c r="C34" s="9" t="s">
        <v>6</v>
      </c>
      <c r="D34" s="9" t="s">
        <v>7</v>
      </c>
      <c r="E34" s="9" t="s">
        <v>138</v>
      </c>
      <c r="F34" s="9"/>
      <c r="G34" s="18">
        <f>G35+G36+G37+G38</f>
        <v>10898.4</v>
      </c>
      <c r="H34" s="18">
        <f>H35+H36+H38</f>
        <v>9434.7999999999993</v>
      </c>
      <c r="I34" s="18">
        <f>I35+I36+I38</f>
        <v>9450</v>
      </c>
      <c r="J34" s="60"/>
      <c r="K34" s="97"/>
      <c r="L34" s="97"/>
      <c r="M34" s="60"/>
      <c r="N34" s="60"/>
      <c r="O34" s="60"/>
      <c r="P34" s="60"/>
      <c r="Q34" s="60"/>
      <c r="R34" s="60"/>
    </row>
    <row r="35" spans="2:18" ht="35.25" customHeight="1">
      <c r="B35" s="256" t="s">
        <v>29</v>
      </c>
      <c r="C35" s="9" t="s">
        <v>6</v>
      </c>
      <c r="D35" s="9" t="s">
        <v>7</v>
      </c>
      <c r="E35" s="9" t="s">
        <v>138</v>
      </c>
      <c r="F35" s="9" t="s">
        <v>26</v>
      </c>
      <c r="G35" s="18">
        <f>6400-400-500-65+295.2+669</f>
        <v>6399.2</v>
      </c>
      <c r="H35" s="18">
        <v>6400</v>
      </c>
      <c r="I35" s="18">
        <v>6400</v>
      </c>
      <c r="J35" s="60"/>
      <c r="K35" s="97"/>
      <c r="L35" s="97"/>
      <c r="M35" s="60"/>
      <c r="N35" s="60"/>
      <c r="O35" s="60"/>
      <c r="P35" s="60"/>
      <c r="Q35" s="60"/>
      <c r="R35" s="60"/>
    </row>
    <row r="36" spans="2:18" ht="36" customHeight="1">
      <c r="B36" s="258" t="s">
        <v>46</v>
      </c>
      <c r="C36" s="9" t="s">
        <v>6</v>
      </c>
      <c r="D36" s="9" t="s">
        <v>7</v>
      </c>
      <c r="E36" s="9" t="s">
        <v>138</v>
      </c>
      <c r="F36" s="9" t="s">
        <v>27</v>
      </c>
      <c r="G36" s="18">
        <f>620+1000+3000-50+64.2-300+65+50</f>
        <v>4449.2</v>
      </c>
      <c r="H36" s="18">
        <f>3000-15.2</f>
        <v>2984.8</v>
      </c>
      <c r="I36" s="18">
        <v>3000</v>
      </c>
      <c r="J36" s="60"/>
      <c r="K36" s="97"/>
      <c r="L36" s="97"/>
      <c r="M36" s="60"/>
      <c r="N36" s="60"/>
      <c r="O36" s="60"/>
      <c r="P36" s="60"/>
      <c r="Q36" s="60"/>
      <c r="R36" s="60"/>
    </row>
    <row r="37" spans="2:18" ht="71.25" hidden="1" customHeight="1">
      <c r="B37" s="213" t="s">
        <v>342</v>
      </c>
      <c r="C37" s="9" t="s">
        <v>6</v>
      </c>
      <c r="D37" s="9" t="s">
        <v>7</v>
      </c>
      <c r="E37" s="9" t="s">
        <v>138</v>
      </c>
      <c r="F37" s="9" t="s">
        <v>341</v>
      </c>
      <c r="G37" s="18">
        <v>0</v>
      </c>
      <c r="H37" s="18">
        <v>0</v>
      </c>
      <c r="I37" s="18">
        <v>0</v>
      </c>
      <c r="J37" s="60"/>
      <c r="K37" s="97"/>
      <c r="L37" s="97"/>
      <c r="M37" s="60"/>
      <c r="N37" s="60"/>
      <c r="O37" s="60"/>
      <c r="P37" s="60"/>
      <c r="Q37" s="60"/>
      <c r="R37" s="60"/>
    </row>
    <row r="38" spans="2:18" ht="24" customHeight="1">
      <c r="B38" s="213" t="s">
        <v>25</v>
      </c>
      <c r="C38" s="9" t="s">
        <v>6</v>
      </c>
      <c r="D38" s="9" t="s">
        <v>7</v>
      </c>
      <c r="E38" s="9" t="s">
        <v>138</v>
      </c>
      <c r="F38" s="9" t="s">
        <v>28</v>
      </c>
      <c r="G38" s="18">
        <v>50</v>
      </c>
      <c r="H38" s="18">
        <v>50</v>
      </c>
      <c r="I38" s="18">
        <v>50</v>
      </c>
      <c r="J38" s="60"/>
      <c r="K38" s="97"/>
      <c r="L38" s="97"/>
      <c r="M38" s="60"/>
      <c r="N38" s="60"/>
      <c r="O38" s="60"/>
      <c r="P38" s="60"/>
      <c r="Q38" s="60"/>
      <c r="R38" s="60"/>
    </row>
    <row r="39" spans="2:18" ht="19.5" customHeight="1">
      <c r="B39" s="213" t="s">
        <v>45</v>
      </c>
      <c r="C39" s="9" t="s">
        <v>6</v>
      </c>
      <c r="D39" s="9" t="s">
        <v>7</v>
      </c>
      <c r="E39" s="9" t="s">
        <v>152</v>
      </c>
      <c r="F39" s="9"/>
      <c r="G39" s="18">
        <f t="shared" ref="G39:I40" si="2">G40</f>
        <v>2</v>
      </c>
      <c r="H39" s="18">
        <f t="shared" si="2"/>
        <v>2</v>
      </c>
      <c r="I39" s="18">
        <f t="shared" si="2"/>
        <v>2</v>
      </c>
      <c r="J39" s="60"/>
      <c r="K39" s="97"/>
      <c r="L39" s="97"/>
      <c r="M39" s="60"/>
      <c r="N39" s="60"/>
      <c r="O39" s="60"/>
      <c r="P39" s="60"/>
      <c r="Q39" s="60"/>
      <c r="R39" s="60"/>
    </row>
    <row r="40" spans="2:18" ht="159" customHeight="1">
      <c r="B40" s="237" t="s">
        <v>575</v>
      </c>
      <c r="C40" s="12" t="s">
        <v>6</v>
      </c>
      <c r="D40" s="12" t="s">
        <v>7</v>
      </c>
      <c r="E40" s="12" t="s">
        <v>430</v>
      </c>
      <c r="F40" s="12"/>
      <c r="G40" s="20">
        <f t="shared" si="2"/>
        <v>2</v>
      </c>
      <c r="H40" s="20">
        <f t="shared" si="2"/>
        <v>2</v>
      </c>
      <c r="I40" s="20">
        <f t="shared" si="2"/>
        <v>2</v>
      </c>
      <c r="J40" s="60"/>
      <c r="K40" s="97"/>
      <c r="L40" s="97"/>
      <c r="M40" s="60"/>
      <c r="N40" s="60"/>
      <c r="O40" s="60"/>
      <c r="P40" s="60"/>
      <c r="Q40" s="60"/>
      <c r="R40" s="60"/>
    </row>
    <row r="41" spans="2:18" ht="36.75" customHeight="1">
      <c r="B41" s="213" t="s">
        <v>46</v>
      </c>
      <c r="C41" s="9" t="s">
        <v>6</v>
      </c>
      <c r="D41" s="9" t="s">
        <v>7</v>
      </c>
      <c r="E41" s="9" t="s">
        <v>430</v>
      </c>
      <c r="F41" s="9" t="s">
        <v>27</v>
      </c>
      <c r="G41" s="18">
        <v>2</v>
      </c>
      <c r="H41" s="18">
        <v>2</v>
      </c>
      <c r="I41" s="18">
        <v>2</v>
      </c>
      <c r="J41" s="60"/>
      <c r="K41" s="97"/>
      <c r="L41" s="97"/>
      <c r="M41" s="60"/>
      <c r="N41" s="60"/>
      <c r="O41" s="60"/>
      <c r="P41" s="60"/>
      <c r="Q41" s="60"/>
      <c r="R41" s="60"/>
    </row>
    <row r="42" spans="2:18" ht="21" customHeight="1">
      <c r="B42" s="213" t="s">
        <v>54</v>
      </c>
      <c r="C42" s="9" t="s">
        <v>6</v>
      </c>
      <c r="D42" s="9" t="s">
        <v>7</v>
      </c>
      <c r="E42" s="9" t="s">
        <v>139</v>
      </c>
      <c r="F42" s="9"/>
      <c r="G42" s="18">
        <f>G43+G46+G49+G52+G55+G60+G58</f>
        <v>832.5</v>
      </c>
      <c r="H42" s="18">
        <f>H43+H46+H49+H52+H55+H60</f>
        <v>691</v>
      </c>
      <c r="I42" s="18" t="e">
        <f>I43+I46+I49+I52+I55+I60</f>
        <v>#REF!</v>
      </c>
      <c r="J42" s="60"/>
      <c r="K42" s="97"/>
      <c r="L42" s="97"/>
      <c r="M42" s="60"/>
      <c r="N42" s="60"/>
      <c r="O42" s="60"/>
      <c r="P42" s="60"/>
      <c r="Q42" s="60"/>
      <c r="R42" s="60"/>
    </row>
    <row r="43" spans="2:18" ht="35.25" customHeight="1">
      <c r="B43" s="213" t="s">
        <v>116</v>
      </c>
      <c r="C43" s="9" t="s">
        <v>6</v>
      </c>
      <c r="D43" s="9" t="s">
        <v>7</v>
      </c>
      <c r="E43" s="9" t="s">
        <v>140</v>
      </c>
      <c r="F43" s="9"/>
      <c r="G43" s="18">
        <f t="shared" ref="G43:I47" si="3">G44</f>
        <v>418.7</v>
      </c>
      <c r="H43" s="18">
        <f t="shared" si="3"/>
        <v>418.7</v>
      </c>
      <c r="I43" s="18">
        <f t="shared" si="3"/>
        <v>418.7</v>
      </c>
      <c r="J43" s="60"/>
      <c r="K43" s="97"/>
      <c r="L43" s="97"/>
      <c r="M43" s="60"/>
      <c r="N43" s="60"/>
      <c r="O43" s="60"/>
      <c r="P43" s="60"/>
      <c r="Q43" s="60"/>
      <c r="R43" s="60"/>
    </row>
    <row r="44" spans="2:18" ht="49.5" customHeight="1">
      <c r="B44" s="213" t="s">
        <v>124</v>
      </c>
      <c r="C44" s="9" t="s">
        <v>6</v>
      </c>
      <c r="D44" s="9" t="s">
        <v>7</v>
      </c>
      <c r="E44" s="9" t="s">
        <v>141</v>
      </c>
      <c r="F44" s="9"/>
      <c r="G44" s="18">
        <f t="shared" si="3"/>
        <v>418.7</v>
      </c>
      <c r="H44" s="18">
        <f t="shared" si="3"/>
        <v>418.7</v>
      </c>
      <c r="I44" s="18">
        <f t="shared" si="3"/>
        <v>418.7</v>
      </c>
      <c r="J44" s="60"/>
      <c r="K44" s="97"/>
      <c r="L44" s="97"/>
      <c r="M44" s="60"/>
      <c r="N44" s="60"/>
      <c r="O44" s="60"/>
      <c r="P44" s="60"/>
      <c r="Q44" s="60"/>
      <c r="R44" s="60"/>
    </row>
    <row r="45" spans="2:18" ht="17.25" customHeight="1">
      <c r="B45" s="213" t="s">
        <v>39</v>
      </c>
      <c r="C45" s="9" t="s">
        <v>6</v>
      </c>
      <c r="D45" s="9" t="s">
        <v>7</v>
      </c>
      <c r="E45" s="9" t="s">
        <v>141</v>
      </c>
      <c r="F45" s="9" t="s">
        <v>30</v>
      </c>
      <c r="G45" s="18">
        <v>418.7</v>
      </c>
      <c r="H45" s="18">
        <v>418.7</v>
      </c>
      <c r="I45" s="18">
        <v>418.7</v>
      </c>
      <c r="J45" s="60"/>
      <c r="K45" s="97"/>
      <c r="L45" s="97"/>
      <c r="M45" s="60"/>
      <c r="N45" s="60"/>
      <c r="O45" s="60"/>
      <c r="P45" s="60"/>
      <c r="Q45" s="60"/>
      <c r="R45" s="60"/>
    </row>
    <row r="46" spans="2:18" ht="34.5" customHeight="1">
      <c r="B46" s="213" t="s">
        <v>402</v>
      </c>
      <c r="C46" s="9" t="s">
        <v>6</v>
      </c>
      <c r="D46" s="9" t="s">
        <v>7</v>
      </c>
      <c r="E46" s="9" t="s">
        <v>310</v>
      </c>
      <c r="F46" s="9"/>
      <c r="G46" s="18">
        <f t="shared" si="3"/>
        <v>62.9</v>
      </c>
      <c r="H46" s="18">
        <f t="shared" si="3"/>
        <v>62.9</v>
      </c>
      <c r="I46" s="18">
        <f t="shared" si="3"/>
        <v>62.9</v>
      </c>
      <c r="J46" s="60"/>
      <c r="K46" s="97"/>
      <c r="L46" s="97"/>
      <c r="M46" s="60"/>
      <c r="N46" s="60"/>
      <c r="O46" s="60"/>
      <c r="P46" s="60"/>
      <c r="Q46" s="60"/>
      <c r="R46" s="60"/>
    </row>
    <row r="47" spans="2:18" ht="49.5" customHeight="1">
      <c r="B47" s="213" t="s">
        <v>416</v>
      </c>
      <c r="C47" s="9" t="s">
        <v>6</v>
      </c>
      <c r="D47" s="9" t="s">
        <v>7</v>
      </c>
      <c r="E47" s="9" t="s">
        <v>311</v>
      </c>
      <c r="F47" s="9"/>
      <c r="G47" s="18">
        <f t="shared" si="3"/>
        <v>62.9</v>
      </c>
      <c r="H47" s="18">
        <f t="shared" si="3"/>
        <v>62.9</v>
      </c>
      <c r="I47" s="18">
        <f t="shared" si="3"/>
        <v>62.9</v>
      </c>
      <c r="J47" s="60"/>
      <c r="K47" s="97"/>
      <c r="L47" s="97"/>
      <c r="M47" s="60"/>
      <c r="N47" s="60"/>
      <c r="O47" s="60"/>
      <c r="P47" s="60"/>
      <c r="Q47" s="60"/>
      <c r="R47" s="60"/>
    </row>
    <row r="48" spans="2:18" ht="19.5" customHeight="1">
      <c r="B48" s="213" t="s">
        <v>39</v>
      </c>
      <c r="C48" s="9" t="s">
        <v>6</v>
      </c>
      <c r="D48" s="9" t="s">
        <v>7</v>
      </c>
      <c r="E48" s="9" t="s">
        <v>311</v>
      </c>
      <c r="F48" s="9" t="s">
        <v>30</v>
      </c>
      <c r="G48" s="18">
        <v>62.9</v>
      </c>
      <c r="H48" s="18">
        <v>62.9</v>
      </c>
      <c r="I48" s="18">
        <v>62.9</v>
      </c>
      <c r="J48" s="60"/>
      <c r="K48" s="97"/>
      <c r="L48" s="97"/>
      <c r="M48" s="60"/>
      <c r="N48" s="60"/>
      <c r="O48" s="60"/>
      <c r="P48" s="60"/>
      <c r="Q48" s="60"/>
      <c r="R48" s="60"/>
    </row>
    <row r="49" spans="2:18" ht="69.75" customHeight="1">
      <c r="B49" s="213" t="s">
        <v>120</v>
      </c>
      <c r="C49" s="9" t="s">
        <v>6</v>
      </c>
      <c r="D49" s="9" t="s">
        <v>7</v>
      </c>
      <c r="E49" s="9" t="s">
        <v>192</v>
      </c>
      <c r="F49" s="9"/>
      <c r="G49" s="18">
        <f t="shared" ref="G49:I49" si="4">G50</f>
        <v>111.8</v>
      </c>
      <c r="H49" s="18">
        <f t="shared" si="4"/>
        <v>111.8</v>
      </c>
      <c r="I49" s="18">
        <f t="shared" si="4"/>
        <v>96.6</v>
      </c>
      <c r="J49" s="60"/>
      <c r="K49" s="97"/>
      <c r="L49" s="97"/>
      <c r="M49" s="60"/>
      <c r="N49" s="60"/>
      <c r="O49" s="60"/>
      <c r="P49" s="60"/>
      <c r="Q49" s="60"/>
      <c r="R49" s="60"/>
    </row>
    <row r="50" spans="2:18" ht="52.5" customHeight="1">
      <c r="B50" s="213" t="s">
        <v>124</v>
      </c>
      <c r="C50" s="9" t="s">
        <v>6</v>
      </c>
      <c r="D50" s="9" t="s">
        <v>7</v>
      </c>
      <c r="E50" s="9" t="s">
        <v>142</v>
      </c>
      <c r="F50" s="9"/>
      <c r="G50" s="18">
        <f>G51</f>
        <v>111.8</v>
      </c>
      <c r="H50" s="18">
        <f>H51</f>
        <v>111.8</v>
      </c>
      <c r="I50" s="18">
        <v>96.6</v>
      </c>
      <c r="J50" s="60"/>
      <c r="K50" s="97"/>
      <c r="L50" s="97"/>
      <c r="M50" s="60"/>
      <c r="N50" s="60"/>
      <c r="O50" s="60"/>
      <c r="P50" s="60"/>
      <c r="Q50" s="60"/>
      <c r="R50" s="60"/>
    </row>
    <row r="51" spans="2:18" ht="23.25" customHeight="1">
      <c r="B51" s="213" t="s">
        <v>39</v>
      </c>
      <c r="C51" s="9" t="s">
        <v>6</v>
      </c>
      <c r="D51" s="9" t="s">
        <v>7</v>
      </c>
      <c r="E51" s="9" t="s">
        <v>143</v>
      </c>
      <c r="F51" s="9" t="s">
        <v>30</v>
      </c>
      <c r="G51" s="18">
        <f>96.6+15.2</f>
        <v>111.8</v>
      </c>
      <c r="H51" s="18">
        <f>96.6+15.2</f>
        <v>111.8</v>
      </c>
      <c r="I51" s="18">
        <v>96.6</v>
      </c>
      <c r="J51" s="60"/>
      <c r="K51" s="97"/>
      <c r="L51" s="97"/>
      <c r="M51" s="60"/>
      <c r="N51" s="60"/>
      <c r="O51" s="60"/>
      <c r="P51" s="60"/>
      <c r="Q51" s="60"/>
      <c r="R51" s="60"/>
    </row>
    <row r="52" spans="2:18" ht="35.25" customHeight="1">
      <c r="B52" s="213" t="s">
        <v>146</v>
      </c>
      <c r="C52" s="9" t="s">
        <v>6</v>
      </c>
      <c r="D52" s="9" t="s">
        <v>7</v>
      </c>
      <c r="E52" s="9" t="s">
        <v>147</v>
      </c>
      <c r="F52" s="9"/>
      <c r="G52" s="18">
        <f>G53</f>
        <v>54</v>
      </c>
      <c r="H52" s="18">
        <f t="shared" ref="H52:I52" si="5">H53</f>
        <v>54</v>
      </c>
      <c r="I52" s="18">
        <f t="shared" si="5"/>
        <v>54</v>
      </c>
      <c r="J52" s="60"/>
      <c r="K52" s="97"/>
      <c r="L52" s="97"/>
      <c r="M52" s="60"/>
      <c r="N52" s="60"/>
      <c r="O52" s="60"/>
      <c r="P52" s="60"/>
      <c r="Q52" s="60"/>
      <c r="R52" s="60"/>
    </row>
    <row r="53" spans="2:18" ht="50.25" customHeight="1">
      <c r="B53" s="213" t="s">
        <v>124</v>
      </c>
      <c r="C53" s="9" t="s">
        <v>6</v>
      </c>
      <c r="D53" s="9" t="s">
        <v>7</v>
      </c>
      <c r="E53" s="9" t="s">
        <v>148</v>
      </c>
      <c r="F53" s="9"/>
      <c r="G53" s="18">
        <f>G54</f>
        <v>54</v>
      </c>
      <c r="H53" s="18">
        <f>H54</f>
        <v>54</v>
      </c>
      <c r="I53" s="18">
        <f>I54</f>
        <v>54</v>
      </c>
      <c r="J53" s="60"/>
      <c r="K53" s="97"/>
      <c r="L53" s="97"/>
      <c r="M53" s="60"/>
      <c r="N53" s="60"/>
      <c r="O53" s="60"/>
      <c r="P53" s="60"/>
      <c r="Q53" s="60"/>
      <c r="R53" s="60"/>
    </row>
    <row r="54" spans="2:18" ht="17.25" customHeight="1">
      <c r="B54" s="213" t="s">
        <v>39</v>
      </c>
      <c r="C54" s="9" t="s">
        <v>6</v>
      </c>
      <c r="D54" s="9" t="s">
        <v>7</v>
      </c>
      <c r="E54" s="9" t="s">
        <v>148</v>
      </c>
      <c r="F54" s="9" t="s">
        <v>30</v>
      </c>
      <c r="G54" s="18">
        <v>54</v>
      </c>
      <c r="H54" s="18">
        <v>54</v>
      </c>
      <c r="I54" s="18">
        <v>54</v>
      </c>
      <c r="J54" s="60"/>
      <c r="K54" s="97"/>
      <c r="L54" s="97"/>
      <c r="M54" s="60"/>
      <c r="N54" s="60"/>
      <c r="O54" s="60"/>
      <c r="P54" s="60"/>
      <c r="Q54" s="60"/>
      <c r="R54" s="60"/>
    </row>
    <row r="55" spans="2:18" ht="34.5" customHeight="1">
      <c r="B55" s="213" t="s">
        <v>123</v>
      </c>
      <c r="C55" s="9" t="s">
        <v>6</v>
      </c>
      <c r="D55" s="9" t="s">
        <v>7</v>
      </c>
      <c r="E55" s="9" t="s">
        <v>144</v>
      </c>
      <c r="F55" s="9"/>
      <c r="G55" s="18">
        <f t="shared" ref="G55:I55" si="6">G56</f>
        <v>43.6</v>
      </c>
      <c r="H55" s="18">
        <f t="shared" si="6"/>
        <v>43.6</v>
      </c>
      <c r="I55" s="18" t="e">
        <f t="shared" si="6"/>
        <v>#REF!</v>
      </c>
      <c r="J55" s="60"/>
      <c r="K55" s="97"/>
      <c r="L55" s="97"/>
      <c r="M55" s="60"/>
      <c r="N55" s="60"/>
      <c r="O55" s="60"/>
      <c r="P55" s="60"/>
      <c r="Q55" s="60"/>
      <c r="R55" s="60"/>
    </row>
    <row r="56" spans="2:18" ht="51.75" customHeight="1">
      <c r="B56" s="213" t="s">
        <v>124</v>
      </c>
      <c r="C56" s="9" t="s">
        <v>6</v>
      </c>
      <c r="D56" s="9" t="s">
        <v>7</v>
      </c>
      <c r="E56" s="9" t="s">
        <v>145</v>
      </c>
      <c r="F56" s="9"/>
      <c r="G56" s="18">
        <f>G57</f>
        <v>43.6</v>
      </c>
      <c r="H56" s="18">
        <f>H57</f>
        <v>43.6</v>
      </c>
      <c r="I56" s="18" t="e">
        <f>#REF!</f>
        <v>#REF!</v>
      </c>
      <c r="J56" s="60"/>
      <c r="K56" s="97"/>
      <c r="L56" s="97"/>
      <c r="M56" s="60"/>
      <c r="N56" s="60"/>
      <c r="O56" s="60"/>
      <c r="P56" s="60"/>
      <c r="Q56" s="60"/>
      <c r="R56" s="60"/>
    </row>
    <row r="57" spans="2:18" ht="18.75" customHeight="1">
      <c r="B57" s="259" t="s">
        <v>39</v>
      </c>
      <c r="C57" s="9" t="s">
        <v>6</v>
      </c>
      <c r="D57" s="9" t="s">
        <v>7</v>
      </c>
      <c r="E57" s="9" t="s">
        <v>145</v>
      </c>
      <c r="F57" s="9" t="s">
        <v>30</v>
      </c>
      <c r="G57" s="18">
        <v>43.6</v>
      </c>
      <c r="H57" s="18">
        <v>43.6</v>
      </c>
      <c r="I57" s="18"/>
      <c r="J57" s="60"/>
      <c r="K57" s="97"/>
      <c r="L57" s="97"/>
      <c r="M57" s="60"/>
      <c r="N57" s="60"/>
      <c r="O57" s="60"/>
      <c r="P57" s="60"/>
      <c r="Q57" s="60"/>
      <c r="R57" s="60"/>
    </row>
    <row r="58" spans="2:18" ht="35.25" customHeight="1">
      <c r="B58" s="259" t="s">
        <v>466</v>
      </c>
      <c r="C58" s="9" t="s">
        <v>6</v>
      </c>
      <c r="D58" s="9" t="s">
        <v>7</v>
      </c>
      <c r="E58" s="9" t="s">
        <v>434</v>
      </c>
      <c r="F58" s="9"/>
      <c r="G58" s="18">
        <f>G59</f>
        <v>141.5</v>
      </c>
      <c r="H58" s="18">
        <f>H59</f>
        <v>0</v>
      </c>
      <c r="I58" s="18"/>
      <c r="J58" s="60"/>
      <c r="K58" s="97"/>
      <c r="L58" s="97"/>
      <c r="M58" s="60"/>
      <c r="N58" s="60"/>
      <c r="O58" s="60"/>
      <c r="P58" s="60"/>
      <c r="Q58" s="60"/>
      <c r="R58" s="60"/>
    </row>
    <row r="59" spans="2:18" ht="21.75" customHeight="1">
      <c r="B59" s="259" t="s">
        <v>39</v>
      </c>
      <c r="C59" s="9" t="s">
        <v>6</v>
      </c>
      <c r="D59" s="9" t="s">
        <v>7</v>
      </c>
      <c r="E59" s="9" t="s">
        <v>434</v>
      </c>
      <c r="F59" s="9" t="s">
        <v>30</v>
      </c>
      <c r="G59" s="18">
        <v>141.5</v>
      </c>
      <c r="H59" s="18">
        <v>0</v>
      </c>
      <c r="I59" s="18"/>
      <c r="J59" s="60"/>
      <c r="K59" s="97"/>
      <c r="L59" s="97"/>
      <c r="M59" s="60"/>
      <c r="N59" s="60"/>
      <c r="O59" s="60"/>
      <c r="P59" s="60"/>
      <c r="Q59" s="60"/>
      <c r="R59" s="60"/>
    </row>
    <row r="60" spans="2:18" ht="54.75" hidden="1" customHeight="1">
      <c r="B60" s="213" t="s">
        <v>124</v>
      </c>
      <c r="C60" s="9" t="s">
        <v>6</v>
      </c>
      <c r="D60" s="9" t="s">
        <v>7</v>
      </c>
      <c r="E60" s="9" t="s">
        <v>435</v>
      </c>
      <c r="F60" s="9"/>
      <c r="G60" s="18">
        <f t="shared" ref="G60:I61" si="7">G61</f>
        <v>0</v>
      </c>
      <c r="H60" s="18">
        <f t="shared" si="7"/>
        <v>0</v>
      </c>
      <c r="I60" s="18">
        <f t="shared" si="7"/>
        <v>0</v>
      </c>
      <c r="J60" s="60"/>
      <c r="K60" s="97"/>
      <c r="L60" s="97"/>
      <c r="M60" s="60"/>
      <c r="N60" s="60"/>
      <c r="O60" s="60"/>
      <c r="P60" s="60"/>
      <c r="Q60" s="60"/>
      <c r="R60" s="60"/>
    </row>
    <row r="61" spans="2:18" ht="56.25" hidden="1" customHeight="1">
      <c r="B61" s="213" t="s">
        <v>466</v>
      </c>
      <c r="C61" s="9" t="s">
        <v>6</v>
      </c>
      <c r="D61" s="9" t="s">
        <v>7</v>
      </c>
      <c r="E61" s="9" t="s">
        <v>434</v>
      </c>
      <c r="F61" s="9"/>
      <c r="G61" s="18">
        <f t="shared" si="7"/>
        <v>0</v>
      </c>
      <c r="H61" s="18">
        <f t="shared" si="7"/>
        <v>0</v>
      </c>
      <c r="I61" s="18">
        <f t="shared" si="7"/>
        <v>0</v>
      </c>
      <c r="J61" s="60"/>
      <c r="K61" s="97"/>
      <c r="L61" s="97"/>
      <c r="M61" s="60"/>
      <c r="N61" s="60"/>
      <c r="O61" s="60"/>
      <c r="P61" s="60"/>
      <c r="Q61" s="60"/>
      <c r="R61" s="60"/>
    </row>
    <row r="62" spans="2:18" ht="1.5" hidden="1" customHeight="1">
      <c r="B62" s="213" t="s">
        <v>39</v>
      </c>
      <c r="C62" s="9" t="s">
        <v>6</v>
      </c>
      <c r="D62" s="9" t="s">
        <v>7</v>
      </c>
      <c r="E62" s="9" t="s">
        <v>434</v>
      </c>
      <c r="F62" s="9" t="s">
        <v>30</v>
      </c>
      <c r="G62" s="18">
        <v>0</v>
      </c>
      <c r="H62" s="18">
        <v>0</v>
      </c>
      <c r="I62" s="18">
        <v>0</v>
      </c>
      <c r="J62" s="60"/>
      <c r="K62" s="97"/>
      <c r="L62" s="97"/>
      <c r="M62" s="60"/>
      <c r="N62" s="60"/>
      <c r="O62" s="60"/>
      <c r="P62" s="60"/>
      <c r="Q62" s="60"/>
      <c r="R62" s="60"/>
    </row>
    <row r="63" spans="2:18" ht="33.75" customHeight="1">
      <c r="B63" s="213" t="s">
        <v>108</v>
      </c>
      <c r="C63" s="9" t="s">
        <v>6</v>
      </c>
      <c r="D63" s="9" t="s">
        <v>19</v>
      </c>
      <c r="E63" s="9"/>
      <c r="F63" s="9"/>
      <c r="G63" s="18">
        <f>G64+G67</f>
        <v>578.70000000000005</v>
      </c>
      <c r="H63" s="18">
        <f>H64+H67</f>
        <v>578.70000000000005</v>
      </c>
      <c r="I63" s="18">
        <f>I64+I67</f>
        <v>578.70000000000005</v>
      </c>
      <c r="J63" s="60"/>
      <c r="K63" s="97"/>
      <c r="L63" s="97"/>
      <c r="M63" s="60"/>
      <c r="N63" s="60"/>
      <c r="O63" s="60"/>
      <c r="P63" s="60"/>
      <c r="Q63" s="60"/>
      <c r="R63" s="60"/>
    </row>
    <row r="64" spans="2:18" ht="63.75" customHeight="1">
      <c r="B64" s="53" t="s">
        <v>576</v>
      </c>
      <c r="C64" s="9" t="s">
        <v>6</v>
      </c>
      <c r="D64" s="9" t="s">
        <v>19</v>
      </c>
      <c r="E64" s="9" t="s">
        <v>302</v>
      </c>
      <c r="F64" s="9"/>
      <c r="G64" s="18">
        <f t="shared" ref="G64:I64" si="8">G65</f>
        <v>332.7</v>
      </c>
      <c r="H64" s="18">
        <f t="shared" si="8"/>
        <v>332.7</v>
      </c>
      <c r="I64" s="18">
        <f t="shared" si="8"/>
        <v>332.7</v>
      </c>
      <c r="J64" s="60"/>
      <c r="K64" s="97"/>
      <c r="L64" s="97"/>
      <c r="M64" s="60"/>
      <c r="N64" s="60"/>
      <c r="O64" s="60"/>
      <c r="P64" s="60"/>
      <c r="Q64" s="60"/>
      <c r="R64" s="60"/>
    </row>
    <row r="65" spans="2:18" ht="47.25" customHeight="1">
      <c r="B65" s="213" t="s">
        <v>124</v>
      </c>
      <c r="C65" s="9" t="s">
        <v>6</v>
      </c>
      <c r="D65" s="9" t="s">
        <v>19</v>
      </c>
      <c r="E65" s="9" t="s">
        <v>303</v>
      </c>
      <c r="F65" s="9"/>
      <c r="G65" s="18">
        <f>G66</f>
        <v>332.7</v>
      </c>
      <c r="H65" s="18">
        <f>H66</f>
        <v>332.7</v>
      </c>
      <c r="I65" s="18">
        <f>I66</f>
        <v>332.7</v>
      </c>
      <c r="J65" s="60"/>
      <c r="K65" s="97"/>
      <c r="L65" s="97"/>
      <c r="M65" s="60"/>
      <c r="N65" s="60"/>
      <c r="O65" s="60"/>
      <c r="P65" s="60"/>
      <c r="Q65" s="60"/>
      <c r="R65" s="60"/>
    </row>
    <row r="66" spans="2:18" ht="18" customHeight="1">
      <c r="B66" s="213" t="s">
        <v>39</v>
      </c>
      <c r="C66" s="9" t="s">
        <v>6</v>
      </c>
      <c r="D66" s="9" t="s">
        <v>19</v>
      </c>
      <c r="E66" s="9" t="s">
        <v>303</v>
      </c>
      <c r="F66" s="9" t="s">
        <v>30</v>
      </c>
      <c r="G66" s="18">
        <v>332.7</v>
      </c>
      <c r="H66" s="18">
        <f>G66</f>
        <v>332.7</v>
      </c>
      <c r="I66" s="18">
        <f>H66</f>
        <v>332.7</v>
      </c>
      <c r="J66" s="60"/>
      <c r="K66" s="97"/>
      <c r="L66" s="97"/>
      <c r="M66" s="60"/>
      <c r="N66" s="60"/>
      <c r="O66" s="60"/>
      <c r="P66" s="60"/>
      <c r="Q66" s="60"/>
      <c r="R66" s="60"/>
    </row>
    <row r="67" spans="2:18" ht="27.75" customHeight="1">
      <c r="B67" s="53" t="s">
        <v>129</v>
      </c>
      <c r="C67" s="9" t="s">
        <v>6</v>
      </c>
      <c r="D67" s="9" t="s">
        <v>19</v>
      </c>
      <c r="E67" s="9" t="s">
        <v>149</v>
      </c>
      <c r="F67" s="9"/>
      <c r="G67" s="18">
        <f t="shared" ref="G67:I68" si="9">G68</f>
        <v>246</v>
      </c>
      <c r="H67" s="18">
        <f t="shared" si="9"/>
        <v>246</v>
      </c>
      <c r="I67" s="18">
        <f t="shared" si="9"/>
        <v>246</v>
      </c>
      <c r="J67" s="60"/>
      <c r="K67" s="97"/>
      <c r="L67" s="97"/>
      <c r="M67" s="60"/>
      <c r="N67" s="60"/>
      <c r="O67" s="60"/>
      <c r="P67" s="60"/>
      <c r="Q67" s="60"/>
      <c r="R67" s="60"/>
    </row>
    <row r="68" spans="2:18" ht="49.5" customHeight="1">
      <c r="B68" s="213" t="s">
        <v>124</v>
      </c>
      <c r="C68" s="9" t="s">
        <v>6</v>
      </c>
      <c r="D68" s="9" t="s">
        <v>19</v>
      </c>
      <c r="E68" s="9" t="s">
        <v>150</v>
      </c>
      <c r="F68" s="9"/>
      <c r="G68" s="18">
        <f t="shared" si="9"/>
        <v>246</v>
      </c>
      <c r="H68" s="18">
        <f t="shared" si="9"/>
        <v>246</v>
      </c>
      <c r="I68" s="18">
        <f t="shared" si="9"/>
        <v>246</v>
      </c>
      <c r="J68" s="60"/>
      <c r="K68" s="97"/>
      <c r="L68" s="97"/>
      <c r="M68" s="60"/>
      <c r="N68" s="60"/>
      <c r="O68" s="60"/>
      <c r="P68" s="60"/>
      <c r="Q68" s="60"/>
      <c r="R68" s="60"/>
    </row>
    <row r="69" spans="2:18" ht="15.75" customHeight="1">
      <c r="B69" s="213" t="s">
        <v>39</v>
      </c>
      <c r="C69" s="9" t="s">
        <v>6</v>
      </c>
      <c r="D69" s="9" t="s">
        <v>19</v>
      </c>
      <c r="E69" s="9" t="s">
        <v>150</v>
      </c>
      <c r="F69" s="9" t="s">
        <v>30</v>
      </c>
      <c r="G69" s="18">
        <v>246</v>
      </c>
      <c r="H69" s="18">
        <f>G69</f>
        <v>246</v>
      </c>
      <c r="I69" s="18">
        <f>H69</f>
        <v>246</v>
      </c>
      <c r="J69" s="60"/>
      <c r="K69" s="97"/>
      <c r="L69" s="97"/>
      <c r="M69" s="60"/>
      <c r="N69" s="60"/>
      <c r="O69" s="60"/>
      <c r="P69" s="60"/>
      <c r="Q69" s="60"/>
      <c r="R69" s="60"/>
    </row>
    <row r="70" spans="2:18" ht="16.5" customHeight="1">
      <c r="B70" s="213" t="s">
        <v>275</v>
      </c>
      <c r="C70" s="9" t="s">
        <v>6</v>
      </c>
      <c r="D70" s="9" t="s">
        <v>63</v>
      </c>
      <c r="E70" s="9"/>
      <c r="F70" s="9"/>
      <c r="G70" s="18">
        <f>G71</f>
        <v>959.30000000000007</v>
      </c>
      <c r="H70" s="18">
        <v>0</v>
      </c>
      <c r="I70" s="18">
        <v>0</v>
      </c>
      <c r="J70" s="60"/>
      <c r="K70" s="97"/>
      <c r="L70" s="97"/>
      <c r="M70" s="60"/>
      <c r="N70" s="60"/>
      <c r="O70" s="60"/>
      <c r="P70" s="60"/>
      <c r="Q70" s="60"/>
      <c r="R70" s="60"/>
    </row>
    <row r="71" spans="2:18" ht="21" customHeight="1">
      <c r="B71" s="213" t="s">
        <v>532</v>
      </c>
      <c r="C71" s="9" t="s">
        <v>6</v>
      </c>
      <c r="D71" s="9" t="s">
        <v>63</v>
      </c>
      <c r="E71" s="9" t="s">
        <v>534</v>
      </c>
      <c r="F71" s="9"/>
      <c r="G71" s="18">
        <f>G72</f>
        <v>959.30000000000007</v>
      </c>
      <c r="H71" s="18">
        <f>H72</f>
        <v>0</v>
      </c>
      <c r="I71" s="18" t="e">
        <f>#REF!</f>
        <v>#REF!</v>
      </c>
      <c r="J71" s="60"/>
      <c r="K71" s="97"/>
      <c r="L71" s="97"/>
      <c r="M71" s="60"/>
      <c r="N71" s="60"/>
      <c r="O71" s="60"/>
      <c r="P71" s="60"/>
      <c r="Q71" s="60"/>
      <c r="R71" s="60"/>
    </row>
    <row r="72" spans="2:18" ht="13.5" customHeight="1">
      <c r="B72" s="228" t="s">
        <v>533</v>
      </c>
      <c r="C72" s="9" t="s">
        <v>6</v>
      </c>
      <c r="D72" s="9" t="s">
        <v>63</v>
      </c>
      <c r="E72" s="9" t="s">
        <v>534</v>
      </c>
      <c r="F72" s="9" t="s">
        <v>531</v>
      </c>
      <c r="G72" s="18">
        <f>'6'!H49</f>
        <v>959.30000000000007</v>
      </c>
      <c r="H72" s="18">
        <v>0</v>
      </c>
      <c r="I72" s="18">
        <v>0</v>
      </c>
      <c r="J72" s="60"/>
      <c r="K72" s="97"/>
      <c r="L72" s="97"/>
      <c r="M72" s="60"/>
      <c r="N72" s="60"/>
      <c r="O72" s="60"/>
      <c r="P72" s="60"/>
      <c r="Q72" s="60"/>
      <c r="R72" s="60"/>
    </row>
    <row r="73" spans="2:18" ht="19.5" customHeight="1">
      <c r="B73" s="262" t="s">
        <v>33</v>
      </c>
      <c r="C73" s="9" t="s">
        <v>6</v>
      </c>
      <c r="D73" s="9" t="s">
        <v>32</v>
      </c>
      <c r="E73" s="9"/>
      <c r="F73" s="9"/>
      <c r="G73" s="18">
        <f t="shared" ref="G73:I75" si="10">G74</f>
        <v>0</v>
      </c>
      <c r="H73" s="18">
        <f t="shared" si="10"/>
        <v>100</v>
      </c>
      <c r="I73" s="18">
        <f t="shared" si="10"/>
        <v>150</v>
      </c>
      <c r="J73" s="60"/>
      <c r="K73" s="97"/>
      <c r="L73" s="97"/>
      <c r="M73" s="60"/>
      <c r="N73" s="60"/>
      <c r="O73" s="60"/>
      <c r="P73" s="60"/>
      <c r="Q73" s="60"/>
      <c r="R73" s="60"/>
    </row>
    <row r="74" spans="2:18" ht="19.5" customHeight="1">
      <c r="B74" s="213" t="s">
        <v>33</v>
      </c>
      <c r="C74" s="9" t="s">
        <v>6</v>
      </c>
      <c r="D74" s="9" t="s">
        <v>32</v>
      </c>
      <c r="E74" s="9" t="s">
        <v>427</v>
      </c>
      <c r="F74" s="9"/>
      <c r="G74" s="18">
        <f t="shared" si="10"/>
        <v>0</v>
      </c>
      <c r="H74" s="18">
        <f t="shared" si="10"/>
        <v>100</v>
      </c>
      <c r="I74" s="18">
        <f t="shared" si="10"/>
        <v>150</v>
      </c>
      <c r="J74" s="60"/>
      <c r="K74" s="97"/>
      <c r="L74" s="97"/>
      <c r="M74" s="60"/>
      <c r="N74" s="60"/>
      <c r="O74" s="60"/>
      <c r="P74" s="60"/>
      <c r="Q74" s="60"/>
      <c r="R74" s="60"/>
    </row>
    <row r="75" spans="2:18" ht="19.5" customHeight="1">
      <c r="B75" s="213" t="s">
        <v>75</v>
      </c>
      <c r="C75" s="9" t="s">
        <v>6</v>
      </c>
      <c r="D75" s="9" t="s">
        <v>32</v>
      </c>
      <c r="E75" s="9" t="s">
        <v>151</v>
      </c>
      <c r="F75" s="9"/>
      <c r="G75" s="18">
        <f t="shared" si="10"/>
        <v>0</v>
      </c>
      <c r="H75" s="18">
        <f t="shared" si="10"/>
        <v>100</v>
      </c>
      <c r="I75" s="18">
        <f t="shared" si="10"/>
        <v>150</v>
      </c>
      <c r="J75" s="60"/>
      <c r="K75" s="97"/>
      <c r="L75" s="97"/>
      <c r="M75" s="60"/>
      <c r="N75" s="60"/>
      <c r="O75" s="60"/>
      <c r="P75" s="60"/>
      <c r="Q75" s="60"/>
      <c r="R75" s="60"/>
    </row>
    <row r="76" spans="2:18" ht="19.5" customHeight="1">
      <c r="B76" s="213" t="s">
        <v>33</v>
      </c>
      <c r="C76" s="9" t="s">
        <v>6</v>
      </c>
      <c r="D76" s="9" t="s">
        <v>32</v>
      </c>
      <c r="E76" s="9" t="s">
        <v>151</v>
      </c>
      <c r="F76" s="9" t="s">
        <v>77</v>
      </c>
      <c r="G76" s="18">
        <f>100-100</f>
        <v>0</v>
      </c>
      <c r="H76" s="20">
        <v>100</v>
      </c>
      <c r="I76" s="20">
        <v>150</v>
      </c>
      <c r="J76" s="60"/>
      <c r="K76" s="97"/>
      <c r="L76" s="97"/>
      <c r="M76" s="60"/>
      <c r="N76" s="60"/>
      <c r="O76" s="60"/>
      <c r="P76" s="60"/>
      <c r="Q76" s="60"/>
      <c r="R76" s="60"/>
    </row>
    <row r="77" spans="2:18" ht="23.25" customHeight="1">
      <c r="B77" s="258" t="s">
        <v>22</v>
      </c>
      <c r="C77" s="9" t="s">
        <v>6</v>
      </c>
      <c r="D77" s="9" t="s">
        <v>23</v>
      </c>
      <c r="E77" s="9"/>
      <c r="F77" s="9"/>
      <c r="G77" s="18">
        <f>G81</f>
        <v>1588.9</v>
      </c>
      <c r="H77" s="18">
        <f>H81+H78</f>
        <v>491.2</v>
      </c>
      <c r="I77" s="18">
        <f>I81+I78</f>
        <v>754.1</v>
      </c>
      <c r="J77" s="60"/>
      <c r="K77" s="97"/>
      <c r="L77" s="97"/>
      <c r="M77" s="60"/>
      <c r="N77" s="60"/>
      <c r="O77" s="60"/>
      <c r="P77" s="60"/>
      <c r="Q77" s="60"/>
      <c r="R77" s="60"/>
    </row>
    <row r="78" spans="2:18" ht="1.5" hidden="1" customHeight="1">
      <c r="B78" s="213" t="s">
        <v>45</v>
      </c>
      <c r="C78" s="9" t="s">
        <v>6</v>
      </c>
      <c r="D78" s="9" t="s">
        <v>23</v>
      </c>
      <c r="E78" s="9" t="s">
        <v>152</v>
      </c>
      <c r="F78" s="9"/>
      <c r="G78" s="18">
        <f t="shared" ref="G78:I79" si="11">G79</f>
        <v>0</v>
      </c>
      <c r="H78" s="18">
        <f t="shared" si="11"/>
        <v>0</v>
      </c>
      <c r="I78" s="18">
        <f t="shared" si="11"/>
        <v>0</v>
      </c>
      <c r="J78" s="60"/>
      <c r="K78" s="97"/>
      <c r="L78" s="97"/>
      <c r="M78" s="60"/>
      <c r="N78" s="60"/>
      <c r="O78" s="60"/>
      <c r="P78" s="60"/>
      <c r="Q78" s="60"/>
      <c r="R78" s="60"/>
    </row>
    <row r="79" spans="2:18" ht="52.5" hidden="1" customHeight="1">
      <c r="B79" s="237" t="s">
        <v>575</v>
      </c>
      <c r="C79" s="12" t="s">
        <v>6</v>
      </c>
      <c r="D79" s="12" t="s">
        <v>23</v>
      </c>
      <c r="E79" s="12" t="s">
        <v>296</v>
      </c>
      <c r="F79" s="12"/>
      <c r="G79" s="20">
        <f t="shared" si="11"/>
        <v>0</v>
      </c>
      <c r="H79" s="18">
        <f t="shared" si="11"/>
        <v>0</v>
      </c>
      <c r="I79" s="18">
        <f t="shared" si="11"/>
        <v>0</v>
      </c>
      <c r="J79" s="60"/>
      <c r="K79" s="97"/>
      <c r="L79" s="97"/>
      <c r="M79" s="60"/>
      <c r="N79" s="60"/>
      <c r="O79" s="60"/>
      <c r="P79" s="60"/>
      <c r="Q79" s="60"/>
      <c r="R79" s="60"/>
    </row>
    <row r="80" spans="2:18" ht="36" hidden="1" customHeight="1">
      <c r="B80" s="213" t="s">
        <v>46</v>
      </c>
      <c r="C80" s="9" t="s">
        <v>6</v>
      </c>
      <c r="D80" s="9" t="s">
        <v>23</v>
      </c>
      <c r="E80" s="9" t="s">
        <v>296</v>
      </c>
      <c r="F80" s="9" t="s">
        <v>27</v>
      </c>
      <c r="G80" s="18">
        <v>0</v>
      </c>
      <c r="H80" s="18">
        <v>0</v>
      </c>
      <c r="I80" s="18">
        <v>0</v>
      </c>
      <c r="J80" s="60"/>
      <c r="K80" s="97"/>
      <c r="L80" s="97"/>
      <c r="M80" s="60"/>
      <c r="N80" s="60"/>
      <c r="O80" s="60"/>
      <c r="P80" s="60"/>
      <c r="Q80" s="60"/>
      <c r="R80" s="60"/>
    </row>
    <row r="81" spans="2:18" ht="31.5" customHeight="1">
      <c r="B81" s="213" t="s">
        <v>107</v>
      </c>
      <c r="C81" s="9" t="s">
        <v>6</v>
      </c>
      <c r="D81" s="9" t="s">
        <v>23</v>
      </c>
      <c r="E81" s="9" t="s">
        <v>153</v>
      </c>
      <c r="F81" s="9"/>
      <c r="G81" s="18">
        <f>G87+G89+G93+G97+G92+G83+G85+G86</f>
        <v>1588.9</v>
      </c>
      <c r="H81" s="18">
        <f>H89+H91+H93+H88</f>
        <v>491.2</v>
      </c>
      <c r="I81" s="18">
        <f>I89+I91+I93+I88</f>
        <v>754.1</v>
      </c>
      <c r="J81" s="60"/>
      <c r="K81" s="97"/>
      <c r="L81" s="97"/>
      <c r="M81" s="60"/>
      <c r="N81" s="60"/>
      <c r="O81" s="60"/>
      <c r="P81" s="60"/>
      <c r="Q81" s="60"/>
      <c r="R81" s="60"/>
    </row>
    <row r="82" spans="2:18" ht="12.75" customHeight="1">
      <c r="B82" s="213" t="s">
        <v>111</v>
      </c>
      <c r="C82" s="9" t="s">
        <v>6</v>
      </c>
      <c r="D82" s="9" t="s">
        <v>23</v>
      </c>
      <c r="E82" s="9" t="s">
        <v>157</v>
      </c>
      <c r="F82" s="9"/>
      <c r="G82" s="18">
        <f>G83</f>
        <v>7.6</v>
      </c>
      <c r="H82" s="18">
        <f t="shared" ref="H82:I82" si="12">H83</f>
        <v>0</v>
      </c>
      <c r="I82" s="18">
        <f t="shared" si="12"/>
        <v>0</v>
      </c>
      <c r="J82" s="60"/>
      <c r="K82" s="97"/>
      <c r="L82" s="97"/>
      <c r="M82" s="60"/>
      <c r="N82" s="60"/>
      <c r="O82" s="60"/>
      <c r="P82" s="60"/>
      <c r="Q82" s="60"/>
      <c r="R82" s="60"/>
    </row>
    <row r="83" spans="2:18" ht="35.25" customHeight="1">
      <c r="B83" s="237" t="str">
        <f>B88</f>
        <v>Иные закупки товаров, работ и услуг для обеспечения государственных (муниципальных) нужд</v>
      </c>
      <c r="C83" s="9" t="s">
        <v>6</v>
      </c>
      <c r="D83" s="9" t="s">
        <v>23</v>
      </c>
      <c r="E83" s="9" t="s">
        <v>157</v>
      </c>
      <c r="F83" s="9" t="s">
        <v>27</v>
      </c>
      <c r="G83" s="18">
        <f>'6'!H68</f>
        <v>7.6</v>
      </c>
      <c r="H83" s="18">
        <v>0</v>
      </c>
      <c r="I83" s="18">
        <v>0</v>
      </c>
      <c r="J83" s="60"/>
      <c r="K83" s="97"/>
      <c r="L83" s="97"/>
      <c r="M83" s="60"/>
      <c r="N83" s="60"/>
      <c r="O83" s="60"/>
      <c r="P83" s="60"/>
      <c r="Q83" s="60"/>
      <c r="R83" s="60"/>
    </row>
    <row r="84" spans="2:18" ht="17.25" customHeight="1">
      <c r="B84" s="259" t="s">
        <v>636</v>
      </c>
      <c r="C84" s="9" t="s">
        <v>6</v>
      </c>
      <c r="D84" s="9" t="s">
        <v>23</v>
      </c>
      <c r="E84" s="9" t="s">
        <v>637</v>
      </c>
      <c r="F84" s="9"/>
      <c r="G84" s="18">
        <f>G85</f>
        <v>0</v>
      </c>
      <c r="H84" s="18">
        <f>H85</f>
        <v>0</v>
      </c>
      <c r="I84" s="18"/>
      <c r="J84" s="60"/>
      <c r="K84" s="97"/>
      <c r="L84" s="97"/>
      <c r="M84" s="60"/>
      <c r="N84" s="60"/>
      <c r="O84" s="60"/>
      <c r="P84" s="60"/>
      <c r="Q84" s="60"/>
      <c r="R84" s="60"/>
    </row>
    <row r="85" spans="2:18" ht="21.75" customHeight="1">
      <c r="B85" s="259" t="s">
        <v>175</v>
      </c>
      <c r="C85" s="9" t="s">
        <v>6</v>
      </c>
      <c r="D85" s="9" t="s">
        <v>23</v>
      </c>
      <c r="E85" s="9" t="s">
        <v>637</v>
      </c>
      <c r="F85" s="9" t="s">
        <v>176</v>
      </c>
      <c r="G85" s="18">
        <f>600-600</f>
        <v>0</v>
      </c>
      <c r="H85" s="18">
        <v>0</v>
      </c>
      <c r="I85" s="18"/>
      <c r="J85" s="60"/>
      <c r="K85" s="97"/>
      <c r="L85" s="97"/>
      <c r="M85" s="60"/>
      <c r="N85" s="60"/>
      <c r="O85" s="60"/>
      <c r="P85" s="60"/>
      <c r="Q85" s="60"/>
      <c r="R85" s="60"/>
    </row>
    <row r="86" spans="2:18" ht="15.75" customHeight="1">
      <c r="B86" s="11" t="s">
        <v>25</v>
      </c>
      <c r="C86" s="9" t="s">
        <v>6</v>
      </c>
      <c r="D86" s="9" t="s">
        <v>23</v>
      </c>
      <c r="E86" s="9" t="s">
        <v>637</v>
      </c>
      <c r="F86" s="9" t="s">
        <v>28</v>
      </c>
      <c r="G86" s="18">
        <v>600</v>
      </c>
      <c r="H86" s="18">
        <v>600</v>
      </c>
      <c r="I86" s="18"/>
      <c r="J86" s="60"/>
      <c r="K86" s="97"/>
      <c r="L86" s="97"/>
      <c r="M86" s="60"/>
      <c r="N86" s="60"/>
      <c r="O86" s="60"/>
      <c r="P86" s="60"/>
      <c r="Q86" s="60"/>
      <c r="R86" s="60"/>
    </row>
    <row r="87" spans="2:18" ht="15" customHeight="1">
      <c r="B87" s="55" t="s">
        <v>154</v>
      </c>
      <c r="C87" s="9" t="s">
        <v>6</v>
      </c>
      <c r="D87" s="9" t="s">
        <v>23</v>
      </c>
      <c r="E87" s="9" t="s">
        <v>155</v>
      </c>
      <c r="F87" s="9"/>
      <c r="G87" s="18">
        <f>G88</f>
        <v>100</v>
      </c>
      <c r="H87" s="18">
        <f>H88</f>
        <v>100</v>
      </c>
      <c r="I87" s="18">
        <f>I88</f>
        <v>212.9</v>
      </c>
      <c r="J87" s="75"/>
      <c r="K87" s="97"/>
      <c r="L87" s="97"/>
      <c r="M87" s="60"/>
      <c r="N87" s="60"/>
      <c r="O87" s="60"/>
      <c r="P87" s="60"/>
      <c r="Q87" s="60"/>
      <c r="R87" s="60"/>
    </row>
    <row r="88" spans="2:18" ht="32.25" customHeight="1">
      <c r="B88" s="213" t="s">
        <v>46</v>
      </c>
      <c r="C88" s="9" t="s">
        <v>6</v>
      </c>
      <c r="D88" s="9" t="s">
        <v>23</v>
      </c>
      <c r="E88" s="9" t="s">
        <v>155</v>
      </c>
      <c r="F88" s="9" t="s">
        <v>27</v>
      </c>
      <c r="G88" s="18">
        <v>100</v>
      </c>
      <c r="H88" s="18">
        <v>100</v>
      </c>
      <c r="I88" s="18">
        <f t="shared" ref="I88" si="13">50+162.9</f>
        <v>212.9</v>
      </c>
      <c r="J88" s="60"/>
      <c r="K88" s="97"/>
      <c r="L88" s="98"/>
      <c r="M88" s="60"/>
      <c r="N88" s="60"/>
      <c r="O88" s="60"/>
      <c r="P88" s="60"/>
      <c r="Q88" s="60"/>
      <c r="R88" s="60"/>
    </row>
    <row r="89" spans="2:18" ht="33" customHeight="1">
      <c r="B89" s="11" t="s">
        <v>281</v>
      </c>
      <c r="C89" s="155" t="s">
        <v>6</v>
      </c>
      <c r="D89" s="9" t="s">
        <v>23</v>
      </c>
      <c r="E89" s="9" t="s">
        <v>282</v>
      </c>
      <c r="F89" s="9"/>
      <c r="G89" s="18">
        <f>G90</f>
        <v>41.2</v>
      </c>
      <c r="H89" s="18">
        <f>H90</f>
        <v>41.2</v>
      </c>
      <c r="I89" s="18">
        <f>I90</f>
        <v>41.2</v>
      </c>
      <c r="J89" s="60"/>
      <c r="K89" s="97"/>
      <c r="L89" s="98"/>
      <c r="M89" s="60"/>
      <c r="N89" s="60"/>
      <c r="O89" s="60"/>
      <c r="P89" s="60"/>
      <c r="Q89" s="60"/>
      <c r="R89" s="60"/>
    </row>
    <row r="90" spans="2:18" ht="18" customHeight="1">
      <c r="B90" s="11" t="s">
        <v>25</v>
      </c>
      <c r="C90" s="155" t="s">
        <v>6</v>
      </c>
      <c r="D90" s="9" t="s">
        <v>23</v>
      </c>
      <c r="E90" s="9" t="s">
        <v>282</v>
      </c>
      <c r="F90" s="9" t="s">
        <v>28</v>
      </c>
      <c r="G90" s="18">
        <f>41.2</f>
        <v>41.2</v>
      </c>
      <c r="H90" s="18">
        <v>41.2</v>
      </c>
      <c r="I90" s="18">
        <v>41.2</v>
      </c>
      <c r="J90" s="60"/>
      <c r="K90" s="97"/>
      <c r="L90" s="98"/>
      <c r="M90" s="60"/>
      <c r="N90" s="60"/>
      <c r="O90" s="60"/>
      <c r="P90" s="60"/>
      <c r="Q90" s="60"/>
      <c r="R90" s="60"/>
    </row>
    <row r="91" spans="2:18" ht="18" customHeight="1">
      <c r="B91" s="156" t="s">
        <v>405</v>
      </c>
      <c r="C91" s="155" t="s">
        <v>6</v>
      </c>
      <c r="D91" s="9" t="s">
        <v>23</v>
      </c>
      <c r="E91" s="9" t="s">
        <v>404</v>
      </c>
      <c r="F91" s="9"/>
      <c r="G91" s="18">
        <f>G92</f>
        <v>350</v>
      </c>
      <c r="H91" s="18">
        <f>H92</f>
        <v>350</v>
      </c>
      <c r="I91" s="18">
        <f>I92</f>
        <v>500</v>
      </c>
      <c r="J91" s="60"/>
      <c r="K91" s="97"/>
      <c r="L91" s="98"/>
      <c r="M91" s="60"/>
      <c r="N91" s="60"/>
      <c r="O91" s="60"/>
      <c r="P91" s="60"/>
      <c r="Q91" s="60"/>
      <c r="R91" s="60"/>
    </row>
    <row r="92" spans="2:18" ht="29.25" customHeight="1">
      <c r="B92" s="53" t="s">
        <v>46</v>
      </c>
      <c r="C92" s="9" t="s">
        <v>6</v>
      </c>
      <c r="D92" s="9" t="s">
        <v>23</v>
      </c>
      <c r="E92" s="9" t="s">
        <v>404</v>
      </c>
      <c r="F92" s="9" t="s">
        <v>27</v>
      </c>
      <c r="G92" s="18">
        <v>350</v>
      </c>
      <c r="H92" s="18">
        <v>350</v>
      </c>
      <c r="I92" s="18">
        <v>500</v>
      </c>
      <c r="J92" s="60"/>
      <c r="K92" s="97"/>
      <c r="L92" s="98"/>
      <c r="M92" s="60"/>
      <c r="N92" s="60"/>
      <c r="O92" s="60"/>
      <c r="P92" s="60"/>
      <c r="Q92" s="60"/>
      <c r="R92" s="60"/>
    </row>
    <row r="93" spans="2:18" ht="36" customHeight="1">
      <c r="B93" s="184" t="s">
        <v>486</v>
      </c>
      <c r="C93" s="9" t="s">
        <v>6</v>
      </c>
      <c r="D93" s="9" t="s">
        <v>23</v>
      </c>
      <c r="E93" s="9" t="s">
        <v>485</v>
      </c>
      <c r="F93" s="9"/>
      <c r="G93" s="18">
        <f>G94+G95+G96</f>
        <v>490.1</v>
      </c>
      <c r="H93" s="18">
        <f>H94+H95+H96</f>
        <v>0</v>
      </c>
      <c r="I93" s="18">
        <f>I94+I95+I96</f>
        <v>0</v>
      </c>
      <c r="J93" s="60"/>
      <c r="K93" s="97"/>
      <c r="L93" s="98"/>
      <c r="M93" s="60"/>
      <c r="N93" s="60"/>
      <c r="O93" s="60"/>
      <c r="P93" s="60"/>
      <c r="Q93" s="60"/>
      <c r="R93" s="60"/>
    </row>
    <row r="94" spans="2:18" ht="0.75" hidden="1" customHeight="1">
      <c r="B94" s="53" t="s">
        <v>46</v>
      </c>
      <c r="C94" s="9" t="s">
        <v>6</v>
      </c>
      <c r="D94" s="9" t="s">
        <v>23</v>
      </c>
      <c r="E94" s="9" t="s">
        <v>157</v>
      </c>
      <c r="F94" s="9" t="s">
        <v>27</v>
      </c>
      <c r="G94" s="18">
        <v>0</v>
      </c>
      <c r="H94" s="18"/>
      <c r="I94" s="18"/>
      <c r="J94" s="60"/>
      <c r="K94" s="97"/>
      <c r="L94" s="96"/>
      <c r="M94" s="60"/>
      <c r="N94" s="60"/>
      <c r="O94" s="60"/>
      <c r="P94" s="60"/>
      <c r="Q94" s="60"/>
      <c r="R94" s="60"/>
    </row>
    <row r="95" spans="2:18" ht="17.25" customHeight="1">
      <c r="B95" s="157" t="s">
        <v>325</v>
      </c>
      <c r="C95" s="9" t="s">
        <v>6</v>
      </c>
      <c r="D95" s="9" t="s">
        <v>23</v>
      </c>
      <c r="E95" s="9" t="s">
        <v>485</v>
      </c>
      <c r="F95" s="9" t="s">
        <v>159</v>
      </c>
      <c r="G95" s="18">
        <f>100+100-100</f>
        <v>100</v>
      </c>
      <c r="H95" s="18">
        <v>0</v>
      </c>
      <c r="I95" s="18">
        <v>0</v>
      </c>
      <c r="J95" s="60"/>
      <c r="K95" s="97"/>
      <c r="L95" s="97"/>
      <c r="M95" s="60"/>
      <c r="N95" s="60"/>
      <c r="O95" s="60"/>
      <c r="P95" s="60"/>
      <c r="Q95" s="60"/>
      <c r="R95" s="60"/>
    </row>
    <row r="96" spans="2:18" ht="18" customHeight="1">
      <c r="B96" s="157" t="s">
        <v>25</v>
      </c>
      <c r="C96" s="9" t="s">
        <v>6</v>
      </c>
      <c r="D96" s="9" t="s">
        <v>23</v>
      </c>
      <c r="E96" s="9" t="s">
        <v>485</v>
      </c>
      <c r="F96" s="9" t="s">
        <v>28</v>
      </c>
      <c r="G96" s="18">
        <f>400+220.1-330+100</f>
        <v>390.1</v>
      </c>
      <c r="H96" s="18">
        <v>0</v>
      </c>
      <c r="I96" s="18">
        <v>0</v>
      </c>
      <c r="J96" s="60"/>
      <c r="K96" s="97"/>
      <c r="L96" s="97"/>
      <c r="M96" s="60"/>
      <c r="N96" s="60"/>
      <c r="O96" s="60"/>
      <c r="P96" s="60"/>
      <c r="Q96" s="60"/>
      <c r="R96" s="60"/>
    </row>
    <row r="97" spans="2:18" ht="0.75" hidden="1" customHeight="1">
      <c r="B97" s="213" t="s">
        <v>105</v>
      </c>
      <c r="C97" s="9" t="s">
        <v>6</v>
      </c>
      <c r="D97" s="9" t="s">
        <v>23</v>
      </c>
      <c r="E97" s="9" t="s">
        <v>160</v>
      </c>
      <c r="F97" s="9"/>
      <c r="G97" s="18">
        <f>G98</f>
        <v>0</v>
      </c>
      <c r="H97" s="18">
        <f>H98</f>
        <v>0</v>
      </c>
      <c r="I97" s="18">
        <f>I98</f>
        <v>0</v>
      </c>
      <c r="J97" s="60"/>
      <c r="K97" s="97"/>
      <c r="L97" s="97"/>
      <c r="M97" s="60"/>
      <c r="N97" s="60"/>
      <c r="O97" s="60"/>
      <c r="P97" s="60"/>
      <c r="Q97" s="60"/>
      <c r="R97" s="60"/>
    </row>
    <row r="98" spans="2:18" ht="11.25" hidden="1" customHeight="1">
      <c r="B98" s="213" t="s">
        <v>106</v>
      </c>
      <c r="C98" s="9" t="s">
        <v>6</v>
      </c>
      <c r="D98" s="9" t="s">
        <v>23</v>
      </c>
      <c r="E98" s="9" t="s">
        <v>161</v>
      </c>
      <c r="F98" s="9" t="s">
        <v>104</v>
      </c>
      <c r="G98" s="18">
        <v>0</v>
      </c>
      <c r="H98" s="18">
        <v>0</v>
      </c>
      <c r="I98" s="18">
        <v>0</v>
      </c>
      <c r="J98" s="60"/>
      <c r="K98" s="97"/>
      <c r="L98" s="97"/>
      <c r="M98" s="60"/>
      <c r="N98" s="60"/>
      <c r="O98" s="60"/>
      <c r="P98" s="60"/>
      <c r="Q98" s="60"/>
      <c r="R98" s="60"/>
    </row>
    <row r="99" spans="2:18" ht="34.5" customHeight="1">
      <c r="B99" s="8" t="s">
        <v>14</v>
      </c>
      <c r="C99" s="9" t="s">
        <v>9</v>
      </c>
      <c r="D99" s="9"/>
      <c r="E99" s="9"/>
      <c r="F99" s="9"/>
      <c r="G99" s="21">
        <f>G104</f>
        <v>1080</v>
      </c>
      <c r="H99" s="21">
        <f>H104</f>
        <v>1250</v>
      </c>
      <c r="I99" s="21" t="e">
        <f>I104</f>
        <v>#REF!</v>
      </c>
      <c r="J99" s="60"/>
      <c r="K99" s="97"/>
      <c r="L99" s="97"/>
      <c r="M99" s="60"/>
      <c r="N99" s="60"/>
      <c r="O99" s="60"/>
      <c r="P99" s="60"/>
      <c r="Q99" s="60"/>
      <c r="R99" s="60"/>
    </row>
    <row r="100" spans="2:18" ht="48.75" hidden="1" customHeight="1">
      <c r="B100" s="237" t="s">
        <v>220</v>
      </c>
      <c r="C100" s="9" t="s">
        <v>9</v>
      </c>
      <c r="D100" s="9" t="s">
        <v>12</v>
      </c>
      <c r="E100" s="9"/>
      <c r="F100" s="9"/>
      <c r="G100" s="18">
        <f>G101</f>
        <v>0</v>
      </c>
      <c r="H100" s="18">
        <f>H101</f>
        <v>0</v>
      </c>
      <c r="I100" s="18">
        <f>I101</f>
        <v>0</v>
      </c>
      <c r="J100" s="60"/>
      <c r="K100" s="97"/>
      <c r="L100" s="97"/>
      <c r="M100" s="60"/>
      <c r="N100" s="60"/>
      <c r="O100" s="60"/>
      <c r="P100" s="60"/>
      <c r="Q100" s="60"/>
      <c r="R100" s="60"/>
    </row>
    <row r="101" spans="2:18" ht="52.5" hidden="1" customHeight="1">
      <c r="B101" s="213" t="s">
        <v>67</v>
      </c>
      <c r="C101" s="9" t="s">
        <v>9</v>
      </c>
      <c r="D101" s="9" t="s">
        <v>12</v>
      </c>
      <c r="E101" s="9" t="s">
        <v>162</v>
      </c>
      <c r="F101" s="9"/>
      <c r="G101" s="18">
        <f>G102</f>
        <v>0</v>
      </c>
      <c r="H101" s="18">
        <v>0</v>
      </c>
      <c r="I101" s="18">
        <v>0</v>
      </c>
      <c r="J101" s="60"/>
      <c r="K101" s="97"/>
      <c r="L101" s="97"/>
      <c r="M101" s="60"/>
      <c r="N101" s="60"/>
      <c r="O101" s="60"/>
      <c r="P101" s="60"/>
      <c r="Q101" s="60"/>
      <c r="R101" s="60"/>
    </row>
    <row r="102" spans="2:18" ht="51" hidden="1" customHeight="1">
      <c r="B102" s="213" t="s">
        <v>68</v>
      </c>
      <c r="C102" s="9" t="s">
        <v>9</v>
      </c>
      <c r="D102" s="9" t="s">
        <v>12</v>
      </c>
      <c r="E102" s="9" t="s">
        <v>163</v>
      </c>
      <c r="F102" s="9"/>
      <c r="G102" s="18">
        <f>G103</f>
        <v>0</v>
      </c>
      <c r="H102" s="18">
        <v>0</v>
      </c>
      <c r="I102" s="18">
        <v>0</v>
      </c>
      <c r="J102" s="60"/>
      <c r="K102" s="97"/>
      <c r="L102" s="97"/>
      <c r="M102" s="60"/>
      <c r="N102" s="60"/>
      <c r="O102" s="60"/>
      <c r="P102" s="60"/>
      <c r="Q102" s="60"/>
      <c r="R102" s="60"/>
    </row>
    <row r="103" spans="2:18" ht="35.25" hidden="1" customHeight="1">
      <c r="B103" s="213" t="s">
        <v>46</v>
      </c>
      <c r="C103" s="9" t="s">
        <v>9</v>
      </c>
      <c r="D103" s="9" t="s">
        <v>12</v>
      </c>
      <c r="E103" s="9" t="s">
        <v>163</v>
      </c>
      <c r="F103" s="9" t="s">
        <v>27</v>
      </c>
      <c r="G103" s="18">
        <v>0</v>
      </c>
      <c r="H103" s="18">
        <v>0</v>
      </c>
      <c r="I103" s="18">
        <v>0</v>
      </c>
      <c r="J103" s="60"/>
      <c r="K103" s="97"/>
      <c r="L103" s="97"/>
      <c r="M103" s="60"/>
      <c r="N103" s="60"/>
      <c r="O103" s="60"/>
      <c r="P103" s="60"/>
      <c r="Q103" s="60"/>
      <c r="R103" s="60"/>
    </row>
    <row r="104" spans="2:18" ht="33" customHeight="1">
      <c r="B104" s="237" t="s">
        <v>577</v>
      </c>
      <c r="C104" s="9" t="s">
        <v>9</v>
      </c>
      <c r="D104" s="9" t="s">
        <v>15</v>
      </c>
      <c r="E104" s="9"/>
      <c r="F104" s="9"/>
      <c r="G104" s="18">
        <f>G105</f>
        <v>1080</v>
      </c>
      <c r="H104" s="18">
        <f t="shared" ref="H104" si="14">H105</f>
        <v>1250</v>
      </c>
      <c r="I104" s="18" t="e">
        <f>I105+#REF!</f>
        <v>#REF!</v>
      </c>
      <c r="J104" s="60"/>
      <c r="K104" s="97"/>
      <c r="L104" s="97"/>
      <c r="M104" s="60"/>
      <c r="N104" s="60"/>
      <c r="O104" s="60"/>
      <c r="P104" s="60"/>
      <c r="Q104" s="60"/>
      <c r="R104" s="60"/>
    </row>
    <row r="105" spans="2:18" ht="30.75" customHeight="1">
      <c r="B105" s="213" t="s">
        <v>73</v>
      </c>
      <c r="C105" s="9" t="s">
        <v>9</v>
      </c>
      <c r="D105" s="9" t="s">
        <v>15</v>
      </c>
      <c r="E105" s="9" t="s">
        <v>164</v>
      </c>
      <c r="F105" s="9"/>
      <c r="G105" s="18">
        <f>G106+G108+G110</f>
        <v>1080</v>
      </c>
      <c r="H105" s="18">
        <f>H107+H110</f>
        <v>1250</v>
      </c>
      <c r="I105" s="18">
        <f>I107</f>
        <v>300</v>
      </c>
      <c r="J105" s="60"/>
      <c r="K105" s="97"/>
      <c r="L105" s="97"/>
      <c r="M105" s="60"/>
      <c r="N105" s="60"/>
      <c r="O105" s="60"/>
      <c r="P105" s="60"/>
      <c r="Q105" s="60"/>
      <c r="R105" s="60"/>
    </row>
    <row r="106" spans="2:18" ht="30" customHeight="1">
      <c r="B106" s="213" t="s">
        <v>70</v>
      </c>
      <c r="C106" s="9" t="s">
        <v>9</v>
      </c>
      <c r="D106" s="9" t="s">
        <v>15</v>
      </c>
      <c r="E106" s="9" t="s">
        <v>193</v>
      </c>
      <c r="F106" s="9"/>
      <c r="G106" s="18">
        <f>G107</f>
        <v>830</v>
      </c>
      <c r="H106" s="18">
        <f>H107</f>
        <v>1000</v>
      </c>
      <c r="I106" s="18">
        <f>I105</f>
        <v>300</v>
      </c>
      <c r="J106" s="60"/>
      <c r="K106" s="97"/>
      <c r="L106" s="97"/>
      <c r="M106" s="60"/>
      <c r="N106" s="60"/>
      <c r="O106" s="60"/>
      <c r="P106" s="60"/>
      <c r="Q106" s="60"/>
      <c r="R106" s="60"/>
    </row>
    <row r="107" spans="2:18" ht="34.5" customHeight="1">
      <c r="B107" s="213" t="s">
        <v>46</v>
      </c>
      <c r="C107" s="9" t="s">
        <v>9</v>
      </c>
      <c r="D107" s="9" t="s">
        <v>15</v>
      </c>
      <c r="E107" s="9" t="s">
        <v>193</v>
      </c>
      <c r="F107" s="9" t="s">
        <v>27</v>
      </c>
      <c r="G107" s="18">
        <f>500+330</f>
        <v>830</v>
      </c>
      <c r="H107" s="18">
        <v>1000</v>
      </c>
      <c r="I107" s="18">
        <v>300</v>
      </c>
      <c r="J107" s="60"/>
      <c r="K107" s="97"/>
      <c r="L107" s="97"/>
      <c r="M107" s="60"/>
      <c r="N107" s="60"/>
      <c r="O107" s="60"/>
      <c r="P107" s="60"/>
      <c r="Q107" s="60"/>
      <c r="R107" s="60"/>
    </row>
    <row r="108" spans="2:18" ht="43.5" hidden="1" customHeight="1">
      <c r="B108" s="213" t="s">
        <v>335</v>
      </c>
      <c r="C108" s="9" t="s">
        <v>9</v>
      </c>
      <c r="D108" s="9" t="s">
        <v>15</v>
      </c>
      <c r="E108" s="9" t="s">
        <v>480</v>
      </c>
      <c r="F108" s="9"/>
      <c r="G108" s="20">
        <f>G109</f>
        <v>0</v>
      </c>
      <c r="H108" s="20">
        <f>H109</f>
        <v>0</v>
      </c>
      <c r="I108" s="20">
        <f>I109</f>
        <v>0</v>
      </c>
      <c r="J108" s="60"/>
      <c r="K108" s="97"/>
      <c r="L108" s="97"/>
      <c r="M108" s="60"/>
      <c r="N108" s="60"/>
      <c r="O108" s="60"/>
      <c r="P108" s="60"/>
      <c r="Q108" s="60"/>
      <c r="R108" s="60"/>
    </row>
    <row r="109" spans="2:18" ht="39" hidden="1" customHeight="1">
      <c r="B109" s="213" t="s">
        <v>46</v>
      </c>
      <c r="C109" s="9" t="s">
        <v>9</v>
      </c>
      <c r="D109" s="9" t="s">
        <v>15</v>
      </c>
      <c r="E109" s="9" t="s">
        <v>480</v>
      </c>
      <c r="F109" s="9" t="s">
        <v>27</v>
      </c>
      <c r="G109" s="20">
        <v>0</v>
      </c>
      <c r="H109" s="20">
        <v>0</v>
      </c>
      <c r="I109" s="20">
        <v>0</v>
      </c>
      <c r="J109" s="60"/>
      <c r="K109" s="97"/>
      <c r="L109" s="97"/>
      <c r="M109" s="60"/>
      <c r="N109" s="60"/>
      <c r="O109" s="60"/>
      <c r="P109" s="60"/>
      <c r="Q109" s="60"/>
      <c r="R109" s="60"/>
    </row>
    <row r="110" spans="2:18" ht="37.5" customHeight="1">
      <c r="B110" s="213" t="s">
        <v>68</v>
      </c>
      <c r="C110" s="9" t="s">
        <v>9</v>
      </c>
      <c r="D110" s="9" t="s">
        <v>15</v>
      </c>
      <c r="E110" s="9" t="s">
        <v>478</v>
      </c>
      <c r="F110" s="9"/>
      <c r="G110" s="20">
        <f>G111</f>
        <v>250</v>
      </c>
      <c r="H110" s="20">
        <f t="shared" ref="H110:I110" si="15">H111</f>
        <v>250</v>
      </c>
      <c r="I110" s="20">
        <f t="shared" si="15"/>
        <v>200</v>
      </c>
      <c r="J110" s="60"/>
      <c r="K110" s="97"/>
      <c r="L110" s="97"/>
      <c r="M110" s="60"/>
      <c r="N110" s="60"/>
      <c r="O110" s="60"/>
      <c r="P110" s="60"/>
      <c r="Q110" s="60"/>
      <c r="R110" s="60"/>
    </row>
    <row r="111" spans="2:18" ht="30.75" customHeight="1">
      <c r="B111" s="213" t="s">
        <v>46</v>
      </c>
      <c r="C111" s="9" t="s">
        <v>9</v>
      </c>
      <c r="D111" s="9" t="s">
        <v>15</v>
      </c>
      <c r="E111" s="9" t="s">
        <v>479</v>
      </c>
      <c r="F111" s="9" t="s">
        <v>27</v>
      </c>
      <c r="G111" s="20">
        <v>250</v>
      </c>
      <c r="H111" s="20">
        <v>250</v>
      </c>
      <c r="I111" s="20">
        <v>200</v>
      </c>
      <c r="J111" s="60"/>
      <c r="K111" s="97"/>
      <c r="L111" s="97"/>
      <c r="M111" s="60"/>
      <c r="N111" s="60"/>
      <c r="O111" s="60"/>
      <c r="P111" s="60"/>
      <c r="Q111" s="60"/>
      <c r="R111" s="60"/>
    </row>
    <row r="112" spans="2:18" ht="17.25" customHeight="1">
      <c r="B112" s="8" t="s">
        <v>20</v>
      </c>
      <c r="C112" s="12" t="s">
        <v>7</v>
      </c>
      <c r="D112" s="215"/>
      <c r="E112" s="12"/>
      <c r="F112" s="12"/>
      <c r="G112" s="19">
        <f>G113+G118+G130+G136</f>
        <v>75091.600000000006</v>
      </c>
      <c r="H112" s="19">
        <f>H113+H118+H130+H136</f>
        <v>8040</v>
      </c>
      <c r="I112" s="19">
        <f t="shared" ref="I112" si="16">I118+I113+I136</f>
        <v>6300</v>
      </c>
      <c r="J112" s="60"/>
      <c r="K112" s="97"/>
      <c r="L112" s="97"/>
      <c r="M112" s="60"/>
      <c r="N112" s="60"/>
      <c r="O112" s="60"/>
      <c r="P112" s="60"/>
      <c r="Q112" s="60"/>
      <c r="R112" s="60"/>
    </row>
    <row r="113" spans="2:18" ht="20.25" customHeight="1">
      <c r="B113" s="253" t="s">
        <v>92</v>
      </c>
      <c r="C113" s="12" t="s">
        <v>7</v>
      </c>
      <c r="D113" s="12" t="s">
        <v>11</v>
      </c>
      <c r="E113" s="12"/>
      <c r="F113" s="12"/>
      <c r="G113" s="20">
        <f>G115</f>
        <v>1120</v>
      </c>
      <c r="H113" s="20">
        <f>H115</f>
        <v>940</v>
      </c>
      <c r="I113" s="20">
        <f>I115</f>
        <v>700</v>
      </c>
      <c r="J113" s="60"/>
      <c r="K113" s="97"/>
      <c r="L113" s="97"/>
      <c r="M113" s="60"/>
      <c r="N113" s="60"/>
      <c r="O113" s="60"/>
      <c r="P113" s="60"/>
      <c r="Q113" s="60"/>
      <c r="R113" s="60"/>
    </row>
    <row r="114" spans="2:18" ht="65.25" customHeight="1">
      <c r="B114" s="8" t="s">
        <v>549</v>
      </c>
      <c r="C114" s="12" t="s">
        <v>7</v>
      </c>
      <c r="D114" s="12" t="s">
        <v>11</v>
      </c>
      <c r="E114" s="12" t="s">
        <v>550</v>
      </c>
      <c r="F114" s="12"/>
      <c r="G114" s="20">
        <f t="shared" ref="G114:H116" si="17">G115</f>
        <v>1120</v>
      </c>
      <c r="H114" s="20">
        <f t="shared" si="17"/>
        <v>940</v>
      </c>
      <c r="I114" s="20"/>
      <c r="J114" s="60"/>
      <c r="K114" s="97"/>
      <c r="L114" s="97"/>
      <c r="M114" s="60"/>
      <c r="N114" s="60"/>
      <c r="O114" s="60"/>
      <c r="P114" s="60"/>
      <c r="Q114" s="60"/>
      <c r="R114" s="60"/>
    </row>
    <row r="115" spans="2:18" ht="34.5" customHeight="1">
      <c r="B115" s="238" t="s">
        <v>571</v>
      </c>
      <c r="C115" s="12" t="s">
        <v>7</v>
      </c>
      <c r="D115" s="12" t="s">
        <v>11</v>
      </c>
      <c r="E115" s="12" t="s">
        <v>558</v>
      </c>
      <c r="F115" s="12"/>
      <c r="G115" s="20">
        <f t="shared" si="17"/>
        <v>1120</v>
      </c>
      <c r="H115" s="20">
        <f t="shared" si="17"/>
        <v>940</v>
      </c>
      <c r="I115" s="20">
        <f>I116</f>
        <v>700</v>
      </c>
      <c r="J115" s="60"/>
      <c r="K115" s="97"/>
      <c r="L115" s="97"/>
      <c r="M115" s="60"/>
      <c r="N115" s="60"/>
      <c r="O115" s="60"/>
      <c r="P115" s="60"/>
      <c r="Q115" s="60"/>
      <c r="R115" s="60"/>
    </row>
    <row r="116" spans="2:18" ht="34.5" customHeight="1">
      <c r="B116" s="213" t="s">
        <v>93</v>
      </c>
      <c r="C116" s="12" t="s">
        <v>7</v>
      </c>
      <c r="D116" s="12" t="s">
        <v>11</v>
      </c>
      <c r="E116" s="12" t="s">
        <v>559</v>
      </c>
      <c r="F116" s="12"/>
      <c r="G116" s="20">
        <f t="shared" si="17"/>
        <v>1120</v>
      </c>
      <c r="H116" s="20">
        <f t="shared" si="17"/>
        <v>940</v>
      </c>
      <c r="I116" s="20">
        <f>I117</f>
        <v>700</v>
      </c>
      <c r="J116" s="60"/>
      <c r="K116" s="97"/>
      <c r="L116" s="97"/>
      <c r="M116" s="60"/>
      <c r="N116" s="60"/>
      <c r="O116" s="60"/>
      <c r="P116" s="60"/>
      <c r="Q116" s="60"/>
      <c r="R116" s="60"/>
    </row>
    <row r="117" spans="2:18" ht="21.75" customHeight="1">
      <c r="B117" s="213" t="s">
        <v>94</v>
      </c>
      <c r="C117" s="12" t="s">
        <v>7</v>
      </c>
      <c r="D117" s="12" t="s">
        <v>11</v>
      </c>
      <c r="E117" s="12" t="s">
        <v>559</v>
      </c>
      <c r="F117" s="12" t="s">
        <v>95</v>
      </c>
      <c r="G117" s="20">
        <f>940+180</f>
        <v>1120</v>
      </c>
      <c r="H117" s="20">
        <v>940</v>
      </c>
      <c r="I117" s="20">
        <v>700</v>
      </c>
      <c r="J117" s="60"/>
      <c r="K117" s="97"/>
      <c r="L117" s="97"/>
      <c r="M117" s="60"/>
      <c r="N117" s="60"/>
      <c r="O117" s="60"/>
      <c r="P117" s="60"/>
      <c r="Q117" s="60"/>
      <c r="R117" s="60"/>
    </row>
    <row r="118" spans="2:18" ht="16.5" customHeight="1">
      <c r="B118" s="213" t="s">
        <v>47</v>
      </c>
      <c r="C118" s="12" t="s">
        <v>7</v>
      </c>
      <c r="D118" s="12" t="s">
        <v>12</v>
      </c>
      <c r="E118" s="12"/>
      <c r="F118" s="12"/>
      <c r="G118" s="20">
        <f>G119</f>
        <v>73176</v>
      </c>
      <c r="H118" s="20">
        <f>H120</f>
        <v>7000</v>
      </c>
      <c r="I118" s="20">
        <f>I120</f>
        <v>5500</v>
      </c>
      <c r="J118" s="60"/>
      <c r="K118" s="97"/>
      <c r="L118" s="97"/>
      <c r="M118" s="60"/>
      <c r="N118" s="60"/>
      <c r="O118" s="60"/>
      <c r="P118" s="60"/>
      <c r="Q118" s="60"/>
      <c r="R118" s="60"/>
    </row>
    <row r="119" spans="2:18" ht="66" customHeight="1">
      <c r="B119" s="236" t="s">
        <v>549</v>
      </c>
      <c r="C119" s="12" t="s">
        <v>7</v>
      </c>
      <c r="D119" s="12" t="s">
        <v>12</v>
      </c>
      <c r="E119" s="12" t="s">
        <v>550</v>
      </c>
      <c r="F119" s="12"/>
      <c r="G119" s="20">
        <f>G120+G124</f>
        <v>73176</v>
      </c>
      <c r="H119" s="20">
        <f>H120+H124</f>
        <v>7000</v>
      </c>
      <c r="I119" s="20"/>
      <c r="J119" s="60"/>
      <c r="K119" s="97"/>
      <c r="L119" s="97"/>
      <c r="M119" s="60"/>
      <c r="N119" s="60"/>
      <c r="O119" s="60"/>
      <c r="P119" s="60"/>
      <c r="Q119" s="60"/>
      <c r="R119" s="60"/>
    </row>
    <row r="120" spans="2:18" ht="34.5" customHeight="1">
      <c r="B120" s="22" t="s">
        <v>556</v>
      </c>
      <c r="C120" s="12" t="s">
        <v>7</v>
      </c>
      <c r="D120" s="12" t="s">
        <v>12</v>
      </c>
      <c r="E120" s="12" t="s">
        <v>552</v>
      </c>
      <c r="F120" s="12"/>
      <c r="G120" s="20">
        <f>G121</f>
        <v>5692.2</v>
      </c>
      <c r="H120" s="20">
        <f>H121+H125</f>
        <v>7000</v>
      </c>
      <c r="I120" s="20">
        <f>I121+I125</f>
        <v>5500</v>
      </c>
      <c r="J120" s="60"/>
      <c r="K120" s="97"/>
      <c r="L120" s="97"/>
      <c r="M120" s="60"/>
      <c r="N120" s="60"/>
      <c r="O120" s="60"/>
      <c r="P120" s="60"/>
      <c r="Q120" s="60"/>
      <c r="R120" s="60"/>
    </row>
    <row r="121" spans="2:18" ht="51.75" customHeight="1">
      <c r="B121" s="213" t="s">
        <v>48</v>
      </c>
      <c r="C121" s="12" t="s">
        <v>7</v>
      </c>
      <c r="D121" s="12" t="s">
        <v>12</v>
      </c>
      <c r="E121" s="12" t="s">
        <v>553</v>
      </c>
      <c r="F121" s="12"/>
      <c r="G121" s="20">
        <f>G122</f>
        <v>5692.2</v>
      </c>
      <c r="H121" s="20">
        <f t="shared" ref="H121:I123" si="18">H122</f>
        <v>7000</v>
      </c>
      <c r="I121" s="20">
        <f t="shared" si="18"/>
        <v>5500</v>
      </c>
      <c r="J121" s="60"/>
      <c r="K121" s="97"/>
      <c r="L121" s="97"/>
      <c r="M121" s="60"/>
      <c r="N121" s="60"/>
      <c r="O121" s="60"/>
      <c r="P121" s="60"/>
      <c r="Q121" s="60"/>
      <c r="R121" s="60"/>
    </row>
    <row r="122" spans="2:18" ht="36.75" customHeight="1">
      <c r="B122" s="213" t="s">
        <v>46</v>
      </c>
      <c r="C122" s="12" t="s">
        <v>7</v>
      </c>
      <c r="D122" s="12" t="s">
        <v>12</v>
      </c>
      <c r="E122" s="12" t="s">
        <v>553</v>
      </c>
      <c r="F122" s="12" t="s">
        <v>27</v>
      </c>
      <c r="G122" s="20">
        <f>5000+1853.9-1000-300-100+71.8+166.5</f>
        <v>5692.2</v>
      </c>
      <c r="H122" s="20">
        <v>7000</v>
      </c>
      <c r="I122" s="20">
        <v>5500</v>
      </c>
      <c r="J122" s="60"/>
      <c r="K122" s="97"/>
      <c r="L122" s="97"/>
      <c r="M122" s="60"/>
      <c r="N122" s="60"/>
      <c r="O122" s="60"/>
      <c r="P122" s="60"/>
      <c r="Q122" s="60"/>
      <c r="R122" s="60"/>
    </row>
    <row r="123" spans="2:18" ht="0.75" hidden="1" customHeight="1">
      <c r="B123" s="213" t="s">
        <v>372</v>
      </c>
      <c r="C123" s="12" t="s">
        <v>7</v>
      </c>
      <c r="D123" s="12" t="s">
        <v>12</v>
      </c>
      <c r="E123" s="12" t="s">
        <v>371</v>
      </c>
      <c r="F123" s="12"/>
      <c r="G123" s="20">
        <f>G124</f>
        <v>67483.8</v>
      </c>
      <c r="H123" s="20">
        <f t="shared" si="18"/>
        <v>0</v>
      </c>
      <c r="I123" s="20">
        <f t="shared" si="18"/>
        <v>0</v>
      </c>
      <c r="J123" s="60"/>
      <c r="K123" s="97"/>
      <c r="L123" s="97"/>
      <c r="M123" s="60"/>
      <c r="N123" s="60"/>
      <c r="O123" s="60"/>
      <c r="P123" s="60"/>
      <c r="Q123" s="60"/>
      <c r="R123" s="60"/>
    </row>
    <row r="124" spans="2:18" ht="36.75" customHeight="1">
      <c r="B124" s="22" t="s">
        <v>557</v>
      </c>
      <c r="C124" s="12" t="s">
        <v>7</v>
      </c>
      <c r="D124" s="12" t="s">
        <v>12</v>
      </c>
      <c r="E124" s="12" t="s">
        <v>551</v>
      </c>
      <c r="F124" s="12"/>
      <c r="G124" s="20">
        <f>G125+G128</f>
        <v>67483.8</v>
      </c>
      <c r="H124" s="20">
        <v>0</v>
      </c>
      <c r="I124" s="20">
        <v>0</v>
      </c>
      <c r="J124" s="60"/>
      <c r="K124" s="97"/>
      <c r="L124" s="97"/>
      <c r="M124" s="60"/>
      <c r="N124" s="60"/>
      <c r="O124" s="60"/>
      <c r="P124" s="60"/>
      <c r="Q124" s="60"/>
      <c r="R124" s="60"/>
    </row>
    <row r="125" spans="2:18" ht="20.25" customHeight="1">
      <c r="B125" s="213" t="s">
        <v>448</v>
      </c>
      <c r="C125" s="12" t="s">
        <v>7</v>
      </c>
      <c r="D125" s="12" t="s">
        <v>12</v>
      </c>
      <c r="E125" s="12" t="s">
        <v>554</v>
      </c>
      <c r="F125" s="12"/>
      <c r="G125" s="20">
        <f>G126+G127</f>
        <v>64997</v>
      </c>
      <c r="H125" s="20">
        <f>H126+H127</f>
        <v>0</v>
      </c>
      <c r="I125" s="20">
        <f>I126+I127</f>
        <v>0</v>
      </c>
      <c r="J125" s="60"/>
      <c r="K125" s="97"/>
      <c r="L125" s="97"/>
      <c r="M125" s="60"/>
      <c r="N125" s="60"/>
      <c r="O125" s="60"/>
      <c r="P125" s="60"/>
      <c r="Q125" s="60"/>
      <c r="R125" s="60"/>
    </row>
    <row r="126" spans="2:18" ht="33.75" customHeight="1">
      <c r="B126" s="213" t="s">
        <v>46</v>
      </c>
      <c r="C126" s="12" t="s">
        <v>7</v>
      </c>
      <c r="D126" s="12" t="s">
        <v>12</v>
      </c>
      <c r="E126" s="12" t="s">
        <v>554</v>
      </c>
      <c r="F126" s="12" t="s">
        <v>27</v>
      </c>
      <c r="G126" s="20">
        <v>64997</v>
      </c>
      <c r="H126" s="20">
        <v>0</v>
      </c>
      <c r="I126" s="20">
        <v>0</v>
      </c>
      <c r="J126" s="60"/>
      <c r="K126" s="97"/>
      <c r="L126" s="97"/>
      <c r="M126" s="60"/>
      <c r="N126" s="60"/>
      <c r="O126" s="60"/>
      <c r="P126" s="60"/>
      <c r="Q126" s="60"/>
      <c r="R126" s="60"/>
    </row>
    <row r="127" spans="2:18" ht="12.75" hidden="1" customHeight="1">
      <c r="B127" s="213" t="s">
        <v>175</v>
      </c>
      <c r="C127" s="12" t="s">
        <v>7</v>
      </c>
      <c r="D127" s="12" t="s">
        <v>12</v>
      </c>
      <c r="E127" s="12" t="s">
        <v>165</v>
      </c>
      <c r="F127" s="12" t="s">
        <v>176</v>
      </c>
      <c r="G127" s="20">
        <v>0</v>
      </c>
      <c r="H127" s="18">
        <v>0</v>
      </c>
      <c r="I127" s="18">
        <v>0</v>
      </c>
      <c r="J127" s="60"/>
      <c r="K127" s="97"/>
      <c r="L127" s="97"/>
      <c r="M127" s="60"/>
      <c r="N127" s="60"/>
      <c r="O127" s="60"/>
      <c r="P127" s="60"/>
      <c r="Q127" s="60"/>
      <c r="R127" s="60"/>
    </row>
    <row r="128" spans="2:18" ht="18.75" customHeight="1">
      <c r="B128" s="241" t="s">
        <v>432</v>
      </c>
      <c r="C128" s="12" t="s">
        <v>7</v>
      </c>
      <c r="D128" s="12" t="s">
        <v>12</v>
      </c>
      <c r="E128" s="12" t="s">
        <v>555</v>
      </c>
      <c r="F128" s="12"/>
      <c r="G128" s="20">
        <f>G129</f>
        <v>2486.8000000000002</v>
      </c>
      <c r="H128" s="20">
        <f>H129</f>
        <v>0</v>
      </c>
      <c r="I128" s="20">
        <f>I129</f>
        <v>0</v>
      </c>
      <c r="J128" s="60"/>
      <c r="K128" s="97"/>
      <c r="L128" s="97"/>
      <c r="M128" s="60"/>
      <c r="N128" s="60"/>
      <c r="O128" s="60"/>
      <c r="P128" s="60"/>
      <c r="Q128" s="60"/>
      <c r="R128" s="60"/>
    </row>
    <row r="129" spans="2:18" ht="33" customHeight="1">
      <c r="B129" s="213" t="s">
        <v>46</v>
      </c>
      <c r="C129" s="12" t="s">
        <v>7</v>
      </c>
      <c r="D129" s="12" t="s">
        <v>12</v>
      </c>
      <c r="E129" s="12" t="s">
        <v>555</v>
      </c>
      <c r="F129" s="12" t="s">
        <v>27</v>
      </c>
      <c r="G129" s="20">
        <f>2020.2+2953.4-2486.8</f>
        <v>2486.8000000000002</v>
      </c>
      <c r="H129" s="20">
        <v>0</v>
      </c>
      <c r="I129" s="20">
        <v>0</v>
      </c>
      <c r="J129" s="97"/>
      <c r="K129" s="97"/>
      <c r="L129" s="97"/>
      <c r="M129" s="60"/>
      <c r="N129" s="60"/>
      <c r="O129" s="60"/>
      <c r="P129" s="60"/>
      <c r="Q129" s="60"/>
      <c r="R129" s="60"/>
    </row>
    <row r="130" spans="2:18" ht="18" customHeight="1">
      <c r="B130" s="213" t="s">
        <v>524</v>
      </c>
      <c r="C130" s="12" t="s">
        <v>7</v>
      </c>
      <c r="D130" s="12" t="s">
        <v>10</v>
      </c>
      <c r="E130" s="12"/>
      <c r="F130" s="12"/>
      <c r="G130" s="20">
        <f>G131</f>
        <v>695.6</v>
      </c>
      <c r="H130" s="20">
        <f>H131</f>
        <v>0</v>
      </c>
      <c r="I130" s="20"/>
      <c r="J130" s="97"/>
      <c r="K130" s="97"/>
      <c r="L130" s="97"/>
      <c r="M130" s="60"/>
      <c r="N130" s="60"/>
      <c r="O130" s="60"/>
      <c r="P130" s="60"/>
      <c r="Q130" s="60"/>
      <c r="R130" s="60"/>
    </row>
    <row r="131" spans="2:18" ht="16.5" customHeight="1">
      <c r="B131" s="213" t="s">
        <v>530</v>
      </c>
      <c r="C131" s="12" t="s">
        <v>7</v>
      </c>
      <c r="D131" s="12" t="s">
        <v>10</v>
      </c>
      <c r="E131" s="12" t="s">
        <v>529</v>
      </c>
      <c r="F131" s="12"/>
      <c r="G131" s="20">
        <f>G132+G134</f>
        <v>695.6</v>
      </c>
      <c r="H131" s="20">
        <f>H132+H134</f>
        <v>0</v>
      </c>
      <c r="I131" s="20"/>
      <c r="J131" s="97"/>
      <c r="K131" s="97"/>
      <c r="L131" s="97"/>
      <c r="M131" s="60"/>
      <c r="N131" s="60"/>
      <c r="O131" s="60"/>
      <c r="P131" s="60"/>
      <c r="Q131" s="60"/>
      <c r="R131" s="60"/>
    </row>
    <row r="132" spans="2:18" ht="33" customHeight="1">
      <c r="B132" s="213" t="s">
        <v>525</v>
      </c>
      <c r="C132" s="12" t="s">
        <v>7</v>
      </c>
      <c r="D132" s="12" t="s">
        <v>10</v>
      </c>
      <c r="E132" s="12" t="s">
        <v>528</v>
      </c>
      <c r="F132" s="12"/>
      <c r="G132" s="20">
        <f>G133</f>
        <v>688.6</v>
      </c>
      <c r="H132" s="20">
        <f>H133</f>
        <v>0</v>
      </c>
      <c r="I132" s="20"/>
      <c r="J132" s="97"/>
      <c r="K132" s="97"/>
      <c r="L132" s="97"/>
      <c r="M132" s="60"/>
      <c r="N132" s="60"/>
      <c r="O132" s="60"/>
      <c r="P132" s="60"/>
      <c r="Q132" s="60"/>
      <c r="R132" s="60"/>
    </row>
    <row r="133" spans="2:18" ht="33" customHeight="1">
      <c r="B133" s="213" t="s">
        <v>46</v>
      </c>
      <c r="C133" s="12" t="s">
        <v>7</v>
      </c>
      <c r="D133" s="12" t="s">
        <v>10</v>
      </c>
      <c r="E133" s="12" t="s">
        <v>528</v>
      </c>
      <c r="F133" s="12" t="s">
        <v>27</v>
      </c>
      <c r="G133" s="20">
        <v>688.6</v>
      </c>
      <c r="H133" s="20">
        <v>0</v>
      </c>
      <c r="I133" s="20"/>
      <c r="J133" s="97"/>
      <c r="K133" s="97"/>
      <c r="L133" s="97"/>
      <c r="M133" s="60"/>
      <c r="N133" s="60"/>
      <c r="O133" s="60"/>
      <c r="P133" s="60"/>
      <c r="Q133" s="60"/>
      <c r="R133" s="60"/>
    </row>
    <row r="134" spans="2:18" ht="48" customHeight="1">
      <c r="B134" s="213" t="s">
        <v>526</v>
      </c>
      <c r="C134" s="12" t="s">
        <v>7</v>
      </c>
      <c r="D134" s="12" t="s">
        <v>10</v>
      </c>
      <c r="E134" s="12" t="s">
        <v>527</v>
      </c>
      <c r="F134" s="12"/>
      <c r="G134" s="20">
        <f>G135</f>
        <v>7</v>
      </c>
      <c r="H134" s="20">
        <f>H135</f>
        <v>0</v>
      </c>
      <c r="I134" s="20"/>
      <c r="J134" s="97"/>
      <c r="K134" s="97"/>
      <c r="L134" s="97"/>
      <c r="M134" s="60"/>
      <c r="N134" s="60"/>
      <c r="O134" s="60"/>
      <c r="P134" s="60"/>
      <c r="Q134" s="60"/>
      <c r="R134" s="60"/>
    </row>
    <row r="135" spans="2:18" ht="33.75" customHeight="1">
      <c r="B135" s="213" t="s">
        <v>46</v>
      </c>
      <c r="C135" s="12" t="s">
        <v>7</v>
      </c>
      <c r="D135" s="12" t="s">
        <v>10</v>
      </c>
      <c r="E135" s="12" t="s">
        <v>527</v>
      </c>
      <c r="F135" s="12" t="s">
        <v>27</v>
      </c>
      <c r="G135" s="20">
        <f>21.3-14.3</f>
        <v>7</v>
      </c>
      <c r="H135" s="20">
        <v>0</v>
      </c>
      <c r="I135" s="20"/>
      <c r="J135" s="97"/>
      <c r="K135" s="97"/>
      <c r="L135" s="97"/>
      <c r="M135" s="60"/>
      <c r="N135" s="60"/>
      <c r="O135" s="60"/>
      <c r="P135" s="60"/>
      <c r="Q135" s="60"/>
      <c r="R135" s="60"/>
    </row>
    <row r="136" spans="2:18" ht="20.25" customHeight="1">
      <c r="B136" s="213" t="s">
        <v>344</v>
      </c>
      <c r="C136" s="12" t="s">
        <v>7</v>
      </c>
      <c r="D136" s="12" t="s">
        <v>87</v>
      </c>
      <c r="E136" s="12"/>
      <c r="F136" s="12"/>
      <c r="G136" s="20">
        <f>G137</f>
        <v>100</v>
      </c>
      <c r="H136" s="20">
        <f>H137</f>
        <v>100</v>
      </c>
      <c r="I136" s="20">
        <f>I137</f>
        <v>100</v>
      </c>
      <c r="J136" s="60"/>
      <c r="K136" s="97"/>
      <c r="L136" s="97"/>
      <c r="M136" s="60"/>
      <c r="N136" s="60"/>
      <c r="O136" s="60"/>
      <c r="P136" s="60"/>
      <c r="Q136" s="60"/>
      <c r="R136" s="60"/>
    </row>
    <row r="137" spans="2:18" ht="1.5" hidden="1" customHeight="1">
      <c r="B137" s="213" t="s">
        <v>107</v>
      </c>
      <c r="C137" s="12" t="s">
        <v>7</v>
      </c>
      <c r="D137" s="12" t="s">
        <v>87</v>
      </c>
      <c r="E137" s="12" t="s">
        <v>153</v>
      </c>
      <c r="F137" s="12"/>
      <c r="G137" s="20">
        <f>G138+G140</f>
        <v>100</v>
      </c>
      <c r="H137" s="20">
        <f>H138+H140</f>
        <v>100</v>
      </c>
      <c r="I137" s="20">
        <f>I138+I140</f>
        <v>100</v>
      </c>
      <c r="J137" s="60"/>
      <c r="K137" s="97"/>
      <c r="L137" s="97">
        <f>248+62+409.9+102.5+204.1+51+369.99925+141.7+35.4+306+76.5+283.8+70.9+84.1+21+170.2+42.5+360+90+31.2+7.8+56.1+14+53.5+13.4+114.5+28.6+30+215.8+43.2+13.7+0.6+5.2+0.7+5+13.9+368.6+73.7+35.3+7</f>
        <v>4261.3992499999995</v>
      </c>
      <c r="M137" s="60">
        <f>M128-L137</f>
        <v>-4261.3992499999995</v>
      </c>
      <c r="N137" s="60"/>
      <c r="O137" s="60"/>
      <c r="P137" s="60"/>
      <c r="Q137" s="60"/>
      <c r="R137" s="60"/>
    </row>
    <row r="138" spans="2:18" ht="30" hidden="1" customHeight="1">
      <c r="B138" s="213" t="s">
        <v>483</v>
      </c>
      <c r="C138" s="9" t="s">
        <v>7</v>
      </c>
      <c r="D138" s="9" t="s">
        <v>87</v>
      </c>
      <c r="E138" s="9" t="s">
        <v>157</v>
      </c>
      <c r="F138" s="9"/>
      <c r="G138" s="18">
        <f>G139</f>
        <v>0</v>
      </c>
      <c r="H138" s="18">
        <f>H139</f>
        <v>0</v>
      </c>
      <c r="I138" s="18">
        <f>I139</f>
        <v>0</v>
      </c>
      <c r="J138" s="60"/>
      <c r="K138" s="97"/>
      <c r="L138" s="97"/>
      <c r="M138" s="60"/>
      <c r="N138" s="60"/>
      <c r="O138" s="60"/>
      <c r="P138" s="60"/>
      <c r="Q138" s="60"/>
      <c r="R138" s="60"/>
    </row>
    <row r="139" spans="2:18" ht="36" hidden="1" customHeight="1">
      <c r="B139" s="213" t="s">
        <v>175</v>
      </c>
      <c r="C139" s="9" t="s">
        <v>7</v>
      </c>
      <c r="D139" s="9" t="s">
        <v>87</v>
      </c>
      <c r="E139" s="9" t="s">
        <v>157</v>
      </c>
      <c r="F139" s="9" t="s">
        <v>27</v>
      </c>
      <c r="G139" s="18">
        <v>0</v>
      </c>
      <c r="H139" s="18">
        <v>0</v>
      </c>
      <c r="I139" s="18">
        <v>0</v>
      </c>
      <c r="J139" s="60"/>
      <c r="K139" s="97"/>
      <c r="L139" s="98"/>
      <c r="M139" s="60"/>
      <c r="N139" s="60"/>
      <c r="O139" s="60"/>
      <c r="P139" s="60"/>
      <c r="Q139" s="60"/>
      <c r="R139" s="60"/>
    </row>
    <row r="140" spans="2:18" ht="30" customHeight="1">
      <c r="B140" s="213" t="s">
        <v>366</v>
      </c>
      <c r="C140" s="9" t="s">
        <v>7</v>
      </c>
      <c r="D140" s="9" t="s">
        <v>87</v>
      </c>
      <c r="E140" s="9" t="s">
        <v>365</v>
      </c>
      <c r="F140" s="9"/>
      <c r="G140" s="18">
        <f>G141</f>
        <v>100</v>
      </c>
      <c r="H140" s="18">
        <f>H141</f>
        <v>100</v>
      </c>
      <c r="I140" s="18">
        <f>I141</f>
        <v>100</v>
      </c>
      <c r="J140" s="60"/>
      <c r="K140" s="97"/>
      <c r="L140" s="97"/>
      <c r="M140" s="60"/>
      <c r="N140" s="60"/>
      <c r="O140" s="60"/>
      <c r="P140" s="60"/>
      <c r="Q140" s="60"/>
      <c r="R140" s="60"/>
    </row>
    <row r="141" spans="2:18" ht="34.5" customHeight="1">
      <c r="B141" s="213" t="s">
        <v>46</v>
      </c>
      <c r="C141" s="9" t="s">
        <v>7</v>
      </c>
      <c r="D141" s="9" t="s">
        <v>87</v>
      </c>
      <c r="E141" s="9" t="s">
        <v>365</v>
      </c>
      <c r="F141" s="9" t="s">
        <v>27</v>
      </c>
      <c r="G141" s="18">
        <v>100</v>
      </c>
      <c r="H141" s="18">
        <v>100</v>
      </c>
      <c r="I141" s="18">
        <v>100</v>
      </c>
      <c r="J141" s="60"/>
      <c r="K141" s="97"/>
      <c r="L141" s="98"/>
      <c r="M141" s="60"/>
      <c r="N141" s="60"/>
      <c r="O141" s="60"/>
      <c r="P141" s="60"/>
      <c r="Q141" s="60"/>
      <c r="R141" s="60"/>
    </row>
    <row r="142" spans="2:18" ht="0.75" hidden="1" customHeight="1">
      <c r="B142" s="213" t="s">
        <v>335</v>
      </c>
      <c r="C142" s="12" t="s">
        <v>7</v>
      </c>
      <c r="D142" s="12" t="s">
        <v>87</v>
      </c>
      <c r="E142" s="9" t="s">
        <v>345</v>
      </c>
      <c r="F142" s="9"/>
      <c r="G142" s="20">
        <f>G143</f>
        <v>0</v>
      </c>
      <c r="H142" s="20">
        <f>H143</f>
        <v>0</v>
      </c>
      <c r="I142" s="20">
        <f>I143</f>
        <v>0</v>
      </c>
      <c r="J142" s="60"/>
      <c r="K142" s="97"/>
      <c r="L142" s="97"/>
      <c r="M142" s="60"/>
      <c r="N142" s="60"/>
      <c r="O142" s="60"/>
      <c r="P142" s="60"/>
      <c r="Q142" s="60"/>
      <c r="R142" s="60"/>
    </row>
    <row r="143" spans="2:18" ht="35.25" hidden="1" customHeight="1">
      <c r="B143" s="213" t="s">
        <v>46</v>
      </c>
      <c r="C143" s="12" t="s">
        <v>7</v>
      </c>
      <c r="D143" s="12" t="s">
        <v>87</v>
      </c>
      <c r="E143" s="9" t="s">
        <v>345</v>
      </c>
      <c r="F143" s="9" t="s">
        <v>27</v>
      </c>
      <c r="G143" s="20">
        <v>0</v>
      </c>
      <c r="H143" s="20"/>
      <c r="I143" s="20"/>
      <c r="J143" s="60"/>
      <c r="K143" s="97"/>
      <c r="L143" s="97"/>
      <c r="M143" s="60"/>
      <c r="N143" s="60"/>
      <c r="O143" s="60"/>
      <c r="P143" s="60"/>
      <c r="Q143" s="60"/>
      <c r="R143" s="60"/>
    </row>
    <row r="144" spans="2:18" ht="24.75" hidden="1" customHeight="1">
      <c r="B144" s="213" t="s">
        <v>337</v>
      </c>
      <c r="C144" s="12" t="s">
        <v>7</v>
      </c>
      <c r="D144" s="12" t="s">
        <v>87</v>
      </c>
      <c r="E144" s="9" t="s">
        <v>364</v>
      </c>
      <c r="F144" s="9"/>
      <c r="G144" s="20">
        <f>G145</f>
        <v>0</v>
      </c>
      <c r="H144" s="20">
        <v>0</v>
      </c>
      <c r="I144" s="20">
        <f>I145</f>
        <v>0</v>
      </c>
      <c r="J144" s="60"/>
      <c r="K144" s="97"/>
      <c r="L144" s="97"/>
      <c r="M144" s="60"/>
      <c r="N144" s="60"/>
      <c r="O144" s="60"/>
      <c r="P144" s="60"/>
      <c r="Q144" s="60"/>
      <c r="R144" s="60"/>
    </row>
    <row r="145" spans="2:18" ht="35.25" hidden="1" customHeight="1">
      <c r="B145" s="213" t="s">
        <v>46</v>
      </c>
      <c r="C145" s="12" t="s">
        <v>7</v>
      </c>
      <c r="D145" s="12" t="s">
        <v>87</v>
      </c>
      <c r="E145" s="9" t="s">
        <v>364</v>
      </c>
      <c r="F145" s="9" t="s">
        <v>27</v>
      </c>
      <c r="G145" s="20">
        <v>0</v>
      </c>
      <c r="H145" s="20">
        <v>0</v>
      </c>
      <c r="I145" s="20">
        <v>0</v>
      </c>
      <c r="J145" s="60"/>
      <c r="K145" s="97"/>
      <c r="L145" s="97"/>
      <c r="M145" s="60"/>
      <c r="N145" s="60"/>
      <c r="O145" s="60"/>
      <c r="P145" s="60"/>
      <c r="Q145" s="60"/>
      <c r="R145" s="60"/>
    </row>
    <row r="146" spans="2:18" ht="21" customHeight="1">
      <c r="B146" s="8" t="s">
        <v>16</v>
      </c>
      <c r="C146" s="9" t="s">
        <v>10</v>
      </c>
      <c r="D146" s="9"/>
      <c r="E146" s="9"/>
      <c r="F146" s="9"/>
      <c r="G146" s="21">
        <f>G147+G206+G161</f>
        <v>59255.899999999994</v>
      </c>
      <c r="H146" s="21">
        <f>H147+H206+H161+H236</f>
        <v>122428</v>
      </c>
      <c r="I146" s="21">
        <f>I147+I206+I161+I236</f>
        <v>16415.5</v>
      </c>
      <c r="J146" s="60"/>
      <c r="K146" s="97"/>
      <c r="L146" s="97"/>
      <c r="M146" s="60"/>
      <c r="N146" s="60"/>
      <c r="O146" s="60"/>
      <c r="P146" s="60"/>
      <c r="Q146" s="60"/>
      <c r="R146" s="60"/>
    </row>
    <row r="147" spans="2:18" ht="16.5" customHeight="1">
      <c r="B147" s="213" t="s">
        <v>37</v>
      </c>
      <c r="C147" s="9" t="s">
        <v>10</v>
      </c>
      <c r="D147" s="9" t="s">
        <v>6</v>
      </c>
      <c r="E147" s="9"/>
      <c r="F147" s="9"/>
      <c r="G147" s="21">
        <f>G148</f>
        <v>2152.8999999999996</v>
      </c>
      <c r="H147" s="21">
        <f t="shared" ref="H147:I147" si="19">H148</f>
        <v>1503</v>
      </c>
      <c r="I147" s="21">
        <f t="shared" si="19"/>
        <v>3928.7</v>
      </c>
      <c r="J147" s="60"/>
      <c r="K147" s="97"/>
      <c r="L147" s="97"/>
      <c r="M147" s="60"/>
      <c r="N147" s="60"/>
      <c r="O147" s="60"/>
      <c r="P147" s="60"/>
      <c r="Q147" s="60"/>
      <c r="R147" s="60"/>
    </row>
    <row r="148" spans="2:18" ht="19.5" customHeight="1">
      <c r="B148" s="213" t="s">
        <v>42</v>
      </c>
      <c r="C148" s="9" t="s">
        <v>10</v>
      </c>
      <c r="D148" s="9" t="s">
        <v>6</v>
      </c>
      <c r="E148" s="9" t="s">
        <v>166</v>
      </c>
      <c r="F148" s="9"/>
      <c r="G148" s="18">
        <f>G149+G153+G155+G151+G157+G159</f>
        <v>2152.8999999999996</v>
      </c>
      <c r="H148" s="18">
        <f>H149+H153+H155+H151+H157+H159</f>
        <v>1503</v>
      </c>
      <c r="I148" s="18">
        <f>I149+I153+I155+I151+I157+I159</f>
        <v>3928.7</v>
      </c>
      <c r="J148" s="60"/>
      <c r="K148" s="97"/>
      <c r="L148" s="97"/>
      <c r="M148" s="60"/>
      <c r="N148" s="60"/>
      <c r="O148" s="60"/>
      <c r="P148" s="60"/>
      <c r="Q148" s="60"/>
      <c r="R148" s="60"/>
    </row>
    <row r="149" spans="2:18" ht="33" customHeight="1">
      <c r="B149" s="213" t="s">
        <v>41</v>
      </c>
      <c r="C149" s="9" t="s">
        <v>10</v>
      </c>
      <c r="D149" s="9" t="s">
        <v>6</v>
      </c>
      <c r="E149" s="9" t="s">
        <v>167</v>
      </c>
      <c r="F149" s="9"/>
      <c r="G149" s="18">
        <f>G150</f>
        <v>606.79999999999995</v>
      </c>
      <c r="H149" s="18">
        <f>H150</f>
        <v>403</v>
      </c>
      <c r="I149" s="18">
        <f>I150</f>
        <v>2238.6999999999998</v>
      </c>
      <c r="J149" s="60"/>
      <c r="K149" s="97"/>
      <c r="L149" s="97"/>
      <c r="M149" s="60"/>
      <c r="N149" s="60"/>
      <c r="O149" s="60"/>
      <c r="P149" s="60"/>
      <c r="Q149" s="60"/>
      <c r="R149" s="60"/>
    </row>
    <row r="150" spans="2:18" ht="38.25" customHeight="1">
      <c r="B150" s="213" t="s">
        <v>46</v>
      </c>
      <c r="C150" s="9" t="s">
        <v>10</v>
      </c>
      <c r="D150" s="9" t="s">
        <v>6</v>
      </c>
      <c r="E150" s="9" t="s">
        <v>167</v>
      </c>
      <c r="F150" s="9" t="s">
        <v>27</v>
      </c>
      <c r="G150" s="18">
        <f>700-302.9+500-290.3</f>
        <v>606.79999999999995</v>
      </c>
      <c r="H150" s="18">
        <f>700-297</f>
        <v>403</v>
      </c>
      <c r="I150" s="18">
        <f>2500-261.3</f>
        <v>2238.6999999999998</v>
      </c>
      <c r="J150" s="97"/>
      <c r="K150" s="97"/>
      <c r="L150" s="97"/>
      <c r="M150" s="60"/>
      <c r="N150" s="60"/>
      <c r="O150" s="60"/>
      <c r="P150" s="60"/>
      <c r="Q150" s="60"/>
      <c r="R150" s="60"/>
    </row>
    <row r="151" spans="2:18" ht="35.25" hidden="1" customHeight="1">
      <c r="B151" s="237" t="s">
        <v>572</v>
      </c>
      <c r="C151" s="9" t="s">
        <v>10</v>
      </c>
      <c r="D151" s="9" t="s">
        <v>6</v>
      </c>
      <c r="E151" s="9" t="s">
        <v>200</v>
      </c>
      <c r="F151" s="9"/>
      <c r="G151" s="18">
        <f>G152</f>
        <v>0</v>
      </c>
      <c r="H151" s="18">
        <f>H152</f>
        <v>0</v>
      </c>
      <c r="I151" s="18">
        <f>I152</f>
        <v>0</v>
      </c>
      <c r="J151" s="60"/>
      <c r="K151" s="97"/>
      <c r="L151" s="97"/>
      <c r="M151" s="60"/>
      <c r="N151" s="60"/>
      <c r="O151" s="60"/>
      <c r="P151" s="60"/>
      <c r="Q151" s="60"/>
      <c r="R151" s="60"/>
    </row>
    <row r="152" spans="2:18" ht="35.25" hidden="1" customHeight="1">
      <c r="B152" s="213" t="s">
        <v>46</v>
      </c>
      <c r="C152" s="9" t="s">
        <v>10</v>
      </c>
      <c r="D152" s="9" t="s">
        <v>6</v>
      </c>
      <c r="E152" s="9" t="s">
        <v>200</v>
      </c>
      <c r="F152" s="9" t="s">
        <v>27</v>
      </c>
      <c r="G152" s="18">
        <f>525-525</f>
        <v>0</v>
      </c>
      <c r="H152" s="18">
        <f>525-525</f>
        <v>0</v>
      </c>
      <c r="I152" s="18">
        <f>525-525</f>
        <v>0</v>
      </c>
      <c r="J152" s="60"/>
      <c r="K152" s="97"/>
      <c r="L152" s="97"/>
      <c r="M152" s="60"/>
      <c r="N152" s="60"/>
      <c r="O152" s="60"/>
      <c r="P152" s="60"/>
      <c r="Q152" s="60"/>
      <c r="R152" s="60"/>
    </row>
    <row r="153" spans="2:18" ht="48" hidden="1" customHeight="1">
      <c r="B153" s="213" t="s">
        <v>198</v>
      </c>
      <c r="C153" s="9" t="s">
        <v>10</v>
      </c>
      <c r="D153" s="9" t="s">
        <v>6</v>
      </c>
      <c r="E153" s="9" t="s">
        <v>199</v>
      </c>
      <c r="F153" s="9"/>
      <c r="G153" s="18">
        <f>G154</f>
        <v>0</v>
      </c>
      <c r="H153" s="18">
        <f>H154</f>
        <v>0</v>
      </c>
      <c r="I153" s="18">
        <f>I154</f>
        <v>0</v>
      </c>
      <c r="J153" s="60"/>
      <c r="K153" s="97"/>
      <c r="L153" s="97"/>
      <c r="M153" s="60"/>
      <c r="N153" s="60"/>
      <c r="O153" s="60"/>
      <c r="P153" s="60"/>
      <c r="Q153" s="60"/>
      <c r="R153" s="60"/>
    </row>
    <row r="154" spans="2:18" ht="35.25" hidden="1" customHeight="1">
      <c r="B154" s="213" t="s">
        <v>46</v>
      </c>
      <c r="C154" s="9" t="s">
        <v>10</v>
      </c>
      <c r="D154" s="9" t="s">
        <v>6</v>
      </c>
      <c r="E154" s="9" t="s">
        <v>199</v>
      </c>
      <c r="F154" s="9" t="s">
        <v>27</v>
      </c>
      <c r="G154" s="18">
        <v>0</v>
      </c>
      <c r="H154" s="18">
        <v>0</v>
      </c>
      <c r="I154" s="18">
        <v>0</v>
      </c>
      <c r="J154" s="60"/>
      <c r="K154" s="97"/>
      <c r="L154" s="97"/>
      <c r="M154" s="60"/>
      <c r="N154" s="60"/>
      <c r="O154" s="60"/>
      <c r="P154" s="60"/>
      <c r="Q154" s="60"/>
      <c r="R154" s="60"/>
    </row>
    <row r="155" spans="2:18" ht="23.25" customHeight="1">
      <c r="B155" s="213" t="s">
        <v>168</v>
      </c>
      <c r="C155" s="9" t="s">
        <v>10</v>
      </c>
      <c r="D155" s="9" t="s">
        <v>6</v>
      </c>
      <c r="E155" s="9" t="s">
        <v>169</v>
      </c>
      <c r="F155" s="9"/>
      <c r="G155" s="18">
        <f>G156</f>
        <v>420</v>
      </c>
      <c r="H155" s="18">
        <f>H156</f>
        <v>300</v>
      </c>
      <c r="I155" s="18">
        <f>I156</f>
        <v>850</v>
      </c>
      <c r="J155" s="60"/>
      <c r="K155" s="97"/>
      <c r="L155" s="97"/>
      <c r="M155" s="60"/>
      <c r="N155" s="60"/>
      <c r="O155" s="60"/>
      <c r="P155" s="60"/>
      <c r="Q155" s="60"/>
      <c r="R155" s="60"/>
    </row>
    <row r="156" spans="2:18" ht="35.25" customHeight="1">
      <c r="B156" s="213" t="s">
        <v>46</v>
      </c>
      <c r="C156" s="9" t="s">
        <v>10</v>
      </c>
      <c r="D156" s="9" t="s">
        <v>6</v>
      </c>
      <c r="E156" s="9" t="s">
        <v>169</v>
      </c>
      <c r="F156" s="9" t="s">
        <v>27</v>
      </c>
      <c r="G156" s="18">
        <f>300+120</f>
        <v>420</v>
      </c>
      <c r="H156" s="18">
        <v>300</v>
      </c>
      <c r="I156" s="18">
        <v>850</v>
      </c>
      <c r="J156" s="60"/>
      <c r="K156" s="97"/>
      <c r="L156" s="97"/>
      <c r="M156" s="60"/>
      <c r="N156" s="60"/>
      <c r="O156" s="60"/>
      <c r="P156" s="60"/>
      <c r="Q156" s="60"/>
      <c r="R156" s="60"/>
    </row>
    <row r="157" spans="2:18" ht="25.5" customHeight="1">
      <c r="B157" s="254" t="s">
        <v>170</v>
      </c>
      <c r="C157" s="9" t="s">
        <v>10</v>
      </c>
      <c r="D157" s="9" t="s">
        <v>6</v>
      </c>
      <c r="E157" s="9" t="s">
        <v>171</v>
      </c>
      <c r="F157" s="9"/>
      <c r="G157" s="18">
        <f>G158</f>
        <v>1126.0999999999999</v>
      </c>
      <c r="H157" s="18">
        <f>H158</f>
        <v>800</v>
      </c>
      <c r="I157" s="18">
        <f>I158</f>
        <v>840</v>
      </c>
      <c r="J157" s="60"/>
      <c r="K157" s="97"/>
      <c r="L157" s="97"/>
      <c r="M157" s="60"/>
      <c r="N157" s="60"/>
      <c r="O157" s="60"/>
      <c r="P157" s="60"/>
      <c r="Q157" s="60"/>
      <c r="R157" s="60"/>
    </row>
    <row r="158" spans="2:18" ht="32.25" customHeight="1">
      <c r="B158" s="213" t="s">
        <v>46</v>
      </c>
      <c r="C158" s="9" t="s">
        <v>10</v>
      </c>
      <c r="D158" s="9" t="s">
        <v>6</v>
      </c>
      <c r="E158" s="9" t="s">
        <v>172</v>
      </c>
      <c r="F158" s="9" t="s">
        <v>27</v>
      </c>
      <c r="G158" s="18">
        <f>800+290.3+20+2.8+13</f>
        <v>1126.0999999999999</v>
      </c>
      <c r="H158" s="18">
        <v>800</v>
      </c>
      <c r="I158" s="18">
        <v>840</v>
      </c>
      <c r="J158" s="97"/>
      <c r="K158" s="97"/>
      <c r="L158" s="97"/>
      <c r="M158" s="60"/>
      <c r="N158" s="60"/>
      <c r="O158" s="60"/>
      <c r="P158" s="60"/>
      <c r="Q158" s="60"/>
      <c r="R158" s="60"/>
    </row>
    <row r="159" spans="2:18" ht="0.75" hidden="1" customHeight="1">
      <c r="B159" s="213" t="s">
        <v>299</v>
      </c>
      <c r="C159" s="9" t="s">
        <v>10</v>
      </c>
      <c r="D159" s="9" t="s">
        <v>6</v>
      </c>
      <c r="E159" s="9" t="s">
        <v>301</v>
      </c>
      <c r="F159" s="9"/>
      <c r="G159" s="18">
        <f>G160</f>
        <v>0</v>
      </c>
      <c r="H159" s="18">
        <f>H160</f>
        <v>0</v>
      </c>
      <c r="I159" s="18">
        <f>I160</f>
        <v>0</v>
      </c>
      <c r="J159" s="60"/>
      <c r="K159" s="97"/>
      <c r="L159" s="97"/>
      <c r="M159" s="60"/>
      <c r="N159" s="60"/>
      <c r="O159" s="60"/>
      <c r="P159" s="60"/>
      <c r="Q159" s="60"/>
      <c r="R159" s="60"/>
    </row>
    <row r="160" spans="2:18" ht="18.75" hidden="1" customHeight="1">
      <c r="B160" s="213" t="s">
        <v>175</v>
      </c>
      <c r="C160" s="9" t="s">
        <v>10</v>
      </c>
      <c r="D160" s="9" t="s">
        <v>6</v>
      </c>
      <c r="E160" s="9" t="s">
        <v>301</v>
      </c>
      <c r="F160" s="9" t="s">
        <v>176</v>
      </c>
      <c r="G160" s="18">
        <v>0</v>
      </c>
      <c r="H160" s="18">
        <v>0</v>
      </c>
      <c r="I160" s="18">
        <v>0</v>
      </c>
      <c r="J160" s="60"/>
      <c r="K160" s="97"/>
      <c r="L160" s="97"/>
      <c r="M160" s="60"/>
      <c r="N160" s="60"/>
      <c r="O160" s="60"/>
      <c r="P160" s="60"/>
      <c r="Q160" s="60"/>
      <c r="R160" s="60"/>
    </row>
    <row r="161" spans="2:18" ht="15.75" customHeight="1">
      <c r="B161" s="262" t="s">
        <v>62</v>
      </c>
      <c r="C161" s="9" t="s">
        <v>10</v>
      </c>
      <c r="D161" s="9" t="s">
        <v>8</v>
      </c>
      <c r="E161" s="9"/>
      <c r="F161" s="9"/>
      <c r="G161" s="21">
        <f>G166+G182+G163</f>
        <v>41566.199999999997</v>
      </c>
      <c r="H161" s="21">
        <f>H166+H182</f>
        <v>108196.3</v>
      </c>
      <c r="I161" s="21">
        <f>I166+I182</f>
        <v>2886.8</v>
      </c>
      <c r="J161" s="60"/>
      <c r="K161" s="97"/>
      <c r="L161" s="97"/>
      <c r="M161" s="60"/>
      <c r="N161" s="60"/>
      <c r="O161" s="60"/>
      <c r="P161" s="60"/>
      <c r="Q161" s="60"/>
      <c r="R161" s="60"/>
    </row>
    <row r="162" spans="2:18" ht="84" hidden="1" customHeight="1">
      <c r="B162" s="8"/>
      <c r="C162" s="9" t="s">
        <v>10</v>
      </c>
      <c r="D162" s="9" t="s">
        <v>8</v>
      </c>
      <c r="E162" s="9"/>
      <c r="F162" s="9"/>
      <c r="G162" s="21"/>
      <c r="H162" s="21"/>
      <c r="I162" s="21"/>
      <c r="J162" s="60"/>
      <c r="K162" s="97"/>
      <c r="L162" s="97"/>
      <c r="M162" s="60"/>
      <c r="N162" s="60"/>
      <c r="O162" s="60"/>
      <c r="P162" s="60"/>
      <c r="Q162" s="60"/>
      <c r="R162" s="60"/>
    </row>
    <row r="163" spans="2:18" ht="20.25" customHeight="1">
      <c r="B163" s="262" t="s">
        <v>33</v>
      </c>
      <c r="C163" s="9" t="s">
        <v>10</v>
      </c>
      <c r="D163" s="9" t="s">
        <v>8</v>
      </c>
      <c r="E163" s="9"/>
      <c r="F163" s="9"/>
      <c r="G163" s="18">
        <f>G164</f>
        <v>100</v>
      </c>
      <c r="H163" s="18">
        <f>H164</f>
        <v>0</v>
      </c>
      <c r="I163" s="21"/>
      <c r="J163" s="60"/>
      <c r="K163" s="97"/>
      <c r="L163" s="97"/>
      <c r="M163" s="60"/>
      <c r="N163" s="60"/>
      <c r="O163" s="60"/>
      <c r="P163" s="60"/>
      <c r="Q163" s="60"/>
      <c r="R163" s="60"/>
    </row>
    <row r="164" spans="2:18" ht="17.25" customHeight="1">
      <c r="B164" s="262" t="s">
        <v>33</v>
      </c>
      <c r="C164" s="9" t="s">
        <v>10</v>
      </c>
      <c r="D164" s="9" t="s">
        <v>8</v>
      </c>
      <c r="E164" s="9" t="s">
        <v>151</v>
      </c>
      <c r="F164" s="9"/>
      <c r="G164" s="18">
        <f>G165</f>
        <v>100</v>
      </c>
      <c r="H164" s="18">
        <f>H165</f>
        <v>0</v>
      </c>
      <c r="I164" s="21"/>
      <c r="J164" s="60"/>
      <c r="K164" s="97"/>
      <c r="L164" s="97"/>
      <c r="M164" s="60"/>
      <c r="N164" s="60"/>
      <c r="O164" s="60"/>
      <c r="P164" s="60"/>
      <c r="Q164" s="60"/>
      <c r="R164" s="60"/>
    </row>
    <row r="165" spans="2:18" ht="18.75" customHeight="1">
      <c r="B165" s="262" t="s">
        <v>46</v>
      </c>
      <c r="C165" s="9" t="s">
        <v>10</v>
      </c>
      <c r="D165" s="9" t="s">
        <v>8</v>
      </c>
      <c r="E165" s="9" t="s">
        <v>151</v>
      </c>
      <c r="F165" s="9" t="s">
        <v>27</v>
      </c>
      <c r="G165" s="18">
        <v>100</v>
      </c>
      <c r="H165" s="18">
        <v>0</v>
      </c>
      <c r="I165" s="21"/>
      <c r="J165" s="60"/>
      <c r="K165" s="97"/>
      <c r="L165" s="97"/>
      <c r="M165" s="60"/>
      <c r="N165" s="60"/>
      <c r="O165" s="60"/>
      <c r="P165" s="60"/>
      <c r="Q165" s="60"/>
      <c r="R165" s="60"/>
    </row>
    <row r="166" spans="2:18" ht="21" customHeight="1">
      <c r="B166" s="213" t="s">
        <v>65</v>
      </c>
      <c r="C166" s="9" t="s">
        <v>10</v>
      </c>
      <c r="D166" s="9" t="s">
        <v>8</v>
      </c>
      <c r="E166" s="9" t="s">
        <v>173</v>
      </c>
      <c r="F166" s="9"/>
      <c r="G166" s="18">
        <f>G169+G178+G180+G177</f>
        <v>8631.1</v>
      </c>
      <c r="H166" s="18">
        <f>H169+H178+H180</f>
        <v>1410.2</v>
      </c>
      <c r="I166" s="18">
        <f>I169+I178+I180</f>
        <v>2886.8</v>
      </c>
      <c r="J166" s="60"/>
      <c r="K166" s="97"/>
      <c r="L166" s="97"/>
      <c r="M166" s="60"/>
      <c r="N166" s="60"/>
      <c r="O166" s="60"/>
      <c r="P166" s="60"/>
      <c r="Q166" s="60"/>
      <c r="R166" s="60"/>
    </row>
    <row r="167" spans="2:18" ht="1.5" hidden="1" customHeight="1">
      <c r="B167" s="213" t="s">
        <v>373</v>
      </c>
      <c r="C167" s="9" t="s">
        <v>10</v>
      </c>
      <c r="D167" s="9" t="s">
        <v>8</v>
      </c>
      <c r="E167" s="9" t="s">
        <v>363</v>
      </c>
      <c r="F167" s="9"/>
      <c r="G167" s="18">
        <v>0</v>
      </c>
      <c r="H167" s="18">
        <f t="shared" ref="H167:I167" si="20">H168</f>
        <v>0</v>
      </c>
      <c r="I167" s="18">
        <f t="shared" si="20"/>
        <v>0</v>
      </c>
      <c r="J167" s="60"/>
      <c r="K167" s="97"/>
      <c r="L167" s="97"/>
      <c r="M167" s="60"/>
      <c r="N167" s="60"/>
      <c r="O167" s="60"/>
      <c r="P167" s="60"/>
      <c r="Q167" s="60"/>
      <c r="R167" s="60"/>
    </row>
    <row r="168" spans="2:18" ht="18" hidden="1" customHeight="1">
      <c r="B168" s="213" t="s">
        <v>175</v>
      </c>
      <c r="C168" s="9" t="s">
        <v>10</v>
      </c>
      <c r="D168" s="9" t="s">
        <v>8</v>
      </c>
      <c r="E168" s="9" t="s">
        <v>363</v>
      </c>
      <c r="F168" s="9" t="s">
        <v>176</v>
      </c>
      <c r="G168" s="18">
        <v>0</v>
      </c>
      <c r="H168" s="18">
        <v>0</v>
      </c>
      <c r="I168" s="18">
        <v>0</v>
      </c>
      <c r="J168" s="60"/>
      <c r="K168" s="97"/>
      <c r="L168" s="97"/>
      <c r="M168" s="60"/>
      <c r="N168" s="60"/>
      <c r="O168" s="60"/>
      <c r="P168" s="60"/>
      <c r="Q168" s="60"/>
      <c r="R168" s="60"/>
    </row>
    <row r="169" spans="2:18" ht="22.5" customHeight="1">
      <c r="B169" s="262" t="s">
        <v>127</v>
      </c>
      <c r="C169" s="9" t="s">
        <v>10</v>
      </c>
      <c r="D169" s="9" t="s">
        <v>8</v>
      </c>
      <c r="E169" s="9" t="s">
        <v>174</v>
      </c>
      <c r="F169" s="9"/>
      <c r="G169" s="18">
        <f>G170</f>
        <v>3600.4999999999995</v>
      </c>
      <c r="H169" s="18">
        <f>H170</f>
        <v>0</v>
      </c>
      <c r="I169" s="18">
        <f>I170</f>
        <v>1570</v>
      </c>
      <c r="J169" s="60"/>
      <c r="K169" s="97"/>
      <c r="L169" s="97"/>
      <c r="M169" s="60"/>
      <c r="N169" s="60"/>
      <c r="O169" s="60"/>
      <c r="P169" s="60"/>
      <c r="Q169" s="60"/>
      <c r="R169" s="60"/>
    </row>
    <row r="170" spans="2:18" ht="34.5" customHeight="1">
      <c r="B170" s="213" t="s">
        <v>46</v>
      </c>
      <c r="C170" s="9" t="s">
        <v>10</v>
      </c>
      <c r="D170" s="9" t="s">
        <v>8</v>
      </c>
      <c r="E170" s="9" t="s">
        <v>174</v>
      </c>
      <c r="F170" s="9" t="s">
        <v>27</v>
      </c>
      <c r="G170" s="18">
        <f>1121.3+0.3+500+800+1000+163.7+15.2</f>
        <v>3600.4999999999995</v>
      </c>
      <c r="H170" s="18">
        <f>2000-297-1703</f>
        <v>0</v>
      </c>
      <c r="I170" s="18">
        <f>2000-430</f>
        <v>1570</v>
      </c>
      <c r="J170" s="60"/>
      <c r="K170" s="97"/>
      <c r="L170" s="97"/>
      <c r="M170" s="60"/>
      <c r="N170" s="60"/>
      <c r="O170" s="60"/>
      <c r="P170" s="60"/>
      <c r="Q170" s="60"/>
      <c r="R170" s="60"/>
    </row>
    <row r="171" spans="2:18" ht="0.75" hidden="1" customHeight="1">
      <c r="B171" s="213" t="s">
        <v>97</v>
      </c>
      <c r="C171" s="9" t="s">
        <v>10</v>
      </c>
      <c r="D171" s="9" t="s">
        <v>8</v>
      </c>
      <c r="E171" s="9" t="s">
        <v>83</v>
      </c>
      <c r="F171" s="9"/>
      <c r="G171" s="18">
        <f>G172</f>
        <v>0</v>
      </c>
      <c r="H171" s="18">
        <f>H172</f>
        <v>0</v>
      </c>
      <c r="I171" s="18">
        <f>I172</f>
        <v>0</v>
      </c>
      <c r="J171" s="60"/>
      <c r="K171" s="97"/>
      <c r="L171" s="97"/>
      <c r="M171" s="60"/>
      <c r="N171" s="60"/>
      <c r="O171" s="60"/>
      <c r="P171" s="60"/>
      <c r="Q171" s="60"/>
      <c r="R171" s="60"/>
    </row>
    <row r="172" spans="2:18" ht="35.25" hidden="1" customHeight="1">
      <c r="B172" s="213" t="s">
        <v>46</v>
      </c>
      <c r="C172" s="9" t="s">
        <v>10</v>
      </c>
      <c r="D172" s="9" t="s">
        <v>8</v>
      </c>
      <c r="E172" s="9" t="s">
        <v>83</v>
      </c>
      <c r="F172" s="9" t="s">
        <v>27</v>
      </c>
      <c r="G172" s="18">
        <v>0</v>
      </c>
      <c r="H172" s="18">
        <v>0</v>
      </c>
      <c r="I172" s="18">
        <v>0</v>
      </c>
      <c r="J172" s="60"/>
      <c r="K172" s="97"/>
      <c r="L172" s="97"/>
      <c r="M172" s="60"/>
      <c r="N172" s="60"/>
      <c r="O172" s="60"/>
      <c r="P172" s="60"/>
      <c r="Q172" s="60"/>
      <c r="R172" s="60"/>
    </row>
    <row r="173" spans="2:18" ht="3.75" hidden="1" customHeight="1">
      <c r="B173" s="213" t="s">
        <v>202</v>
      </c>
      <c r="C173" s="9" t="s">
        <v>10</v>
      </c>
      <c r="D173" s="9" t="s">
        <v>8</v>
      </c>
      <c r="E173" s="9" t="s">
        <v>283</v>
      </c>
      <c r="F173" s="9"/>
      <c r="G173" s="18">
        <f>G174+G175</f>
        <v>0</v>
      </c>
      <c r="H173" s="18">
        <f>H174</f>
        <v>0</v>
      </c>
      <c r="I173" s="18">
        <f>I174</f>
        <v>0</v>
      </c>
      <c r="J173" s="60"/>
      <c r="K173" s="97"/>
      <c r="L173" s="97"/>
      <c r="M173" s="60"/>
      <c r="N173" s="60"/>
      <c r="O173" s="60"/>
      <c r="P173" s="60"/>
      <c r="Q173" s="60"/>
      <c r="R173" s="60"/>
    </row>
    <row r="174" spans="2:18" ht="35.25" hidden="1" customHeight="1">
      <c r="B174" s="213" t="s">
        <v>46</v>
      </c>
      <c r="C174" s="9" t="s">
        <v>10</v>
      </c>
      <c r="D174" s="9" t="s">
        <v>8</v>
      </c>
      <c r="E174" s="9" t="s">
        <v>284</v>
      </c>
      <c r="F174" s="9" t="s">
        <v>27</v>
      </c>
      <c r="G174" s="18">
        <v>0</v>
      </c>
      <c r="H174" s="18">
        <v>0</v>
      </c>
      <c r="I174" s="18">
        <v>0</v>
      </c>
      <c r="J174" s="60"/>
      <c r="K174" s="97"/>
      <c r="L174" s="97"/>
      <c r="M174" s="60"/>
      <c r="N174" s="60"/>
      <c r="O174" s="60"/>
      <c r="P174" s="60"/>
      <c r="Q174" s="60"/>
      <c r="R174" s="60"/>
    </row>
    <row r="175" spans="2:18" ht="25.5" hidden="1" customHeight="1">
      <c r="B175" s="213" t="s">
        <v>175</v>
      </c>
      <c r="C175" s="9" t="s">
        <v>10</v>
      </c>
      <c r="D175" s="9" t="s">
        <v>8</v>
      </c>
      <c r="E175" s="9" t="s">
        <v>283</v>
      </c>
      <c r="F175" s="9" t="s">
        <v>176</v>
      </c>
      <c r="G175" s="18">
        <v>0</v>
      </c>
      <c r="H175" s="18">
        <v>0</v>
      </c>
      <c r="I175" s="18">
        <v>0</v>
      </c>
      <c r="J175" s="125"/>
      <c r="K175" s="97"/>
      <c r="L175" s="97"/>
      <c r="M175" s="60"/>
      <c r="N175" s="60"/>
      <c r="O175" s="60"/>
      <c r="P175" s="60"/>
      <c r="Q175" s="60"/>
      <c r="R175" s="60"/>
    </row>
    <row r="176" spans="2:18" ht="18" customHeight="1">
      <c r="B176" s="250" t="s">
        <v>629</v>
      </c>
      <c r="C176" s="9" t="s">
        <v>10</v>
      </c>
      <c r="D176" s="9" t="s">
        <v>8</v>
      </c>
      <c r="E176" s="9" t="s">
        <v>338</v>
      </c>
      <c r="F176" s="9"/>
      <c r="G176" s="18">
        <f>G177</f>
        <v>1406.7</v>
      </c>
      <c r="H176" s="18">
        <f>H177</f>
        <v>0</v>
      </c>
      <c r="I176" s="18">
        <f>I177</f>
        <v>0</v>
      </c>
      <c r="J176" s="60"/>
      <c r="K176" s="97"/>
      <c r="L176" s="97"/>
      <c r="M176" s="60"/>
      <c r="N176" s="60"/>
      <c r="O176" s="60"/>
      <c r="P176" s="60"/>
      <c r="Q176" s="60"/>
      <c r="R176" s="60"/>
    </row>
    <row r="177" spans="2:18" ht="20.25" customHeight="1">
      <c r="B177" s="213" t="s">
        <v>175</v>
      </c>
      <c r="C177" s="9" t="s">
        <v>10</v>
      </c>
      <c r="D177" s="9" t="s">
        <v>8</v>
      </c>
      <c r="E177" s="9" t="s">
        <v>338</v>
      </c>
      <c r="F177" s="9" t="s">
        <v>176</v>
      </c>
      <c r="G177" s="18">
        <v>1406.7</v>
      </c>
      <c r="H177" s="18">
        <v>0</v>
      </c>
      <c r="I177" s="18">
        <v>0</v>
      </c>
      <c r="J177" s="60"/>
      <c r="K177" s="97"/>
      <c r="L177" s="97"/>
      <c r="M177" s="60"/>
      <c r="N177" s="60"/>
      <c r="O177" s="60"/>
      <c r="P177" s="60"/>
      <c r="Q177" s="60"/>
      <c r="R177" s="60"/>
    </row>
    <row r="178" spans="2:18" ht="36" customHeight="1">
      <c r="B178" s="213" t="s">
        <v>335</v>
      </c>
      <c r="C178" s="9" t="s">
        <v>10</v>
      </c>
      <c r="D178" s="9" t="s">
        <v>8</v>
      </c>
      <c r="E178" s="9" t="s">
        <v>449</v>
      </c>
      <c r="F178" s="9"/>
      <c r="G178" s="18">
        <f>G179</f>
        <v>602.9</v>
      </c>
      <c r="H178" s="18">
        <v>0</v>
      </c>
      <c r="I178" s="18">
        <v>0</v>
      </c>
      <c r="J178" s="60"/>
      <c r="K178" s="97"/>
      <c r="L178" s="97"/>
      <c r="M178" s="60"/>
      <c r="N178" s="60"/>
      <c r="O178" s="60"/>
      <c r="P178" s="60"/>
      <c r="Q178" s="60"/>
      <c r="R178" s="60"/>
    </row>
    <row r="179" spans="2:18" ht="19.5" customHeight="1">
      <c r="B179" s="213" t="s">
        <v>175</v>
      </c>
      <c r="C179" s="9" t="s">
        <v>10</v>
      </c>
      <c r="D179" s="9" t="s">
        <v>8</v>
      </c>
      <c r="E179" s="9" t="s">
        <v>449</v>
      </c>
      <c r="F179" s="9" t="s">
        <v>176</v>
      </c>
      <c r="G179" s="18">
        <v>602.9</v>
      </c>
      <c r="H179" s="18">
        <v>0</v>
      </c>
      <c r="I179" s="18">
        <v>0</v>
      </c>
      <c r="J179" s="60"/>
      <c r="K179" s="97"/>
      <c r="L179" s="97"/>
      <c r="M179" s="60"/>
      <c r="N179" s="60"/>
      <c r="O179" s="60"/>
      <c r="P179" s="60"/>
      <c r="Q179" s="60"/>
      <c r="R179" s="60"/>
    </row>
    <row r="180" spans="2:18" ht="18" customHeight="1">
      <c r="B180" s="213" t="s">
        <v>437</v>
      </c>
      <c r="C180" s="9" t="s">
        <v>10</v>
      </c>
      <c r="D180" s="9" t="s">
        <v>8</v>
      </c>
      <c r="E180" s="9" t="s">
        <v>297</v>
      </c>
      <c r="F180" s="9"/>
      <c r="G180" s="18">
        <f>G181</f>
        <v>3021</v>
      </c>
      <c r="H180" s="18">
        <f>H181</f>
        <v>1410.2</v>
      </c>
      <c r="I180" s="18">
        <f>I181</f>
        <v>1316.8</v>
      </c>
      <c r="J180" s="60"/>
      <c r="K180" s="97"/>
      <c r="L180" s="97"/>
      <c r="M180" s="60"/>
      <c r="N180" s="60"/>
      <c r="O180" s="60"/>
      <c r="P180" s="60"/>
      <c r="Q180" s="60"/>
      <c r="R180" s="60"/>
    </row>
    <row r="181" spans="2:18" ht="33.75" customHeight="1">
      <c r="B181" s="213" t="s">
        <v>46</v>
      </c>
      <c r="C181" s="9" t="s">
        <v>10</v>
      </c>
      <c r="D181" s="9" t="s">
        <v>8</v>
      </c>
      <c r="E181" s="9" t="s">
        <v>297</v>
      </c>
      <c r="F181" s="9" t="s">
        <v>27</v>
      </c>
      <c r="G181" s="18">
        <f>1410.2+956.1+654.7</f>
        <v>3021</v>
      </c>
      <c r="H181" s="18">
        <v>1410.2</v>
      </c>
      <c r="I181" s="18">
        <v>1316.8</v>
      </c>
      <c r="J181" s="60"/>
      <c r="K181" s="97"/>
      <c r="L181" s="97"/>
      <c r="M181" s="60"/>
      <c r="N181" s="60"/>
      <c r="O181" s="60"/>
      <c r="P181" s="60"/>
      <c r="Q181" s="60"/>
      <c r="R181" s="60"/>
    </row>
    <row r="182" spans="2:18" ht="84.75" customHeight="1">
      <c r="B182" s="8" t="s">
        <v>624</v>
      </c>
      <c r="C182" s="45" t="s">
        <v>10</v>
      </c>
      <c r="D182" s="45" t="s">
        <v>8</v>
      </c>
      <c r="E182" s="45" t="s">
        <v>468</v>
      </c>
      <c r="F182" s="45"/>
      <c r="G182" s="21">
        <f>G183+G197</f>
        <v>32835.1</v>
      </c>
      <c r="H182" s="21">
        <f>H183+H197</f>
        <v>106786.1</v>
      </c>
      <c r="I182" s="18">
        <f>I191+I203</f>
        <v>0</v>
      </c>
      <c r="J182" s="60"/>
      <c r="K182" s="97"/>
      <c r="L182" s="97"/>
      <c r="M182" s="60"/>
      <c r="N182" s="60"/>
      <c r="O182" s="60"/>
      <c r="P182" s="60"/>
      <c r="Q182" s="60"/>
      <c r="R182" s="60"/>
    </row>
    <row r="183" spans="2:18" ht="54" customHeight="1">
      <c r="B183" s="243" t="s">
        <v>594</v>
      </c>
      <c r="C183" s="244" t="s">
        <v>10</v>
      </c>
      <c r="D183" s="244" t="s">
        <v>8</v>
      </c>
      <c r="E183" s="244" t="s">
        <v>593</v>
      </c>
      <c r="F183" s="244"/>
      <c r="G183" s="245">
        <f>G184+G191+G194</f>
        <v>5314.8</v>
      </c>
      <c r="H183" s="245">
        <f>H184+H191+H194</f>
        <v>106586.1</v>
      </c>
      <c r="I183" s="18"/>
      <c r="J183" s="60"/>
      <c r="K183" s="97"/>
      <c r="L183" s="97"/>
      <c r="M183" s="60"/>
      <c r="N183" s="60"/>
      <c r="O183" s="60"/>
      <c r="P183" s="60"/>
      <c r="Q183" s="60"/>
      <c r="R183" s="60"/>
    </row>
    <row r="184" spans="2:18" ht="35.25" customHeight="1">
      <c r="B184" s="38" t="s">
        <v>595</v>
      </c>
      <c r="C184" s="110" t="s">
        <v>10</v>
      </c>
      <c r="D184" s="110" t="s">
        <v>8</v>
      </c>
      <c r="E184" s="110" t="s">
        <v>607</v>
      </c>
      <c r="F184" s="110"/>
      <c r="G184" s="37">
        <f>G185+G187+G189</f>
        <v>5000</v>
      </c>
      <c r="H184" s="37">
        <f>H185+H187</f>
        <v>9900</v>
      </c>
      <c r="I184" s="18"/>
      <c r="J184" s="60"/>
      <c r="K184" s="97"/>
      <c r="L184" s="97"/>
      <c r="M184" s="60"/>
      <c r="N184" s="60"/>
      <c r="O184" s="60"/>
      <c r="P184" s="60"/>
      <c r="Q184" s="60"/>
      <c r="R184" s="60"/>
    </row>
    <row r="185" spans="2:18" ht="31.5" customHeight="1">
      <c r="B185" s="239" t="s">
        <v>616</v>
      </c>
      <c r="C185" s="9" t="s">
        <v>10</v>
      </c>
      <c r="D185" s="9" t="s">
        <v>8</v>
      </c>
      <c r="E185" s="9" t="s">
        <v>608</v>
      </c>
      <c r="F185" s="9"/>
      <c r="G185" s="18">
        <f>G186</f>
        <v>0</v>
      </c>
      <c r="H185" s="18">
        <f>H186</f>
        <v>9603</v>
      </c>
      <c r="I185" s="18"/>
      <c r="J185" s="60"/>
      <c r="K185" s="97"/>
      <c r="L185" s="97"/>
      <c r="M185" s="60"/>
      <c r="N185" s="60"/>
      <c r="O185" s="60"/>
      <c r="P185" s="60"/>
      <c r="Q185" s="60"/>
      <c r="R185" s="60"/>
    </row>
    <row r="186" spans="2:18" ht="20.25" customHeight="1">
      <c r="B186" s="239" t="s">
        <v>175</v>
      </c>
      <c r="C186" s="9" t="s">
        <v>10</v>
      </c>
      <c r="D186" s="9" t="s">
        <v>8</v>
      </c>
      <c r="E186" s="9" t="s">
        <v>608</v>
      </c>
      <c r="F186" s="9" t="s">
        <v>176</v>
      </c>
      <c r="G186" s="18">
        <v>0</v>
      </c>
      <c r="H186" s="18">
        <v>9603</v>
      </c>
      <c r="I186" s="18"/>
      <c r="J186" s="60"/>
      <c r="K186" s="97"/>
      <c r="L186" s="97"/>
      <c r="M186" s="60"/>
      <c r="N186" s="60"/>
      <c r="O186" s="60"/>
      <c r="P186" s="60"/>
      <c r="Q186" s="60"/>
      <c r="R186" s="60"/>
    </row>
    <row r="187" spans="2:18" ht="39.75" customHeight="1">
      <c r="B187" s="239" t="s">
        <v>617</v>
      </c>
      <c r="C187" s="9" t="s">
        <v>10</v>
      </c>
      <c r="D187" s="9" t="s">
        <v>8</v>
      </c>
      <c r="E187" s="9" t="s">
        <v>609</v>
      </c>
      <c r="F187" s="9"/>
      <c r="G187" s="18">
        <f>G188</f>
        <v>0</v>
      </c>
      <c r="H187" s="18">
        <f>H188</f>
        <v>297</v>
      </c>
      <c r="I187" s="18"/>
      <c r="J187" s="60"/>
      <c r="K187" s="97"/>
      <c r="L187" s="97"/>
      <c r="M187" s="60"/>
      <c r="N187" s="60"/>
      <c r="O187" s="60"/>
      <c r="P187" s="60"/>
      <c r="Q187" s="60"/>
      <c r="R187" s="60"/>
    </row>
    <row r="188" spans="2:18" ht="21.75" customHeight="1">
      <c r="B188" s="239" t="s">
        <v>175</v>
      </c>
      <c r="C188" s="9" t="s">
        <v>10</v>
      </c>
      <c r="D188" s="9" t="s">
        <v>8</v>
      </c>
      <c r="E188" s="9" t="s">
        <v>609</v>
      </c>
      <c r="F188" s="9" t="s">
        <v>176</v>
      </c>
      <c r="G188" s="18">
        <v>0</v>
      </c>
      <c r="H188" s="18">
        <v>297</v>
      </c>
      <c r="I188" s="18"/>
      <c r="J188" s="60"/>
      <c r="K188" s="97"/>
      <c r="L188" s="97"/>
      <c r="M188" s="60"/>
      <c r="N188" s="60"/>
      <c r="O188" s="60"/>
      <c r="P188" s="60"/>
      <c r="Q188" s="60"/>
      <c r="R188" s="60"/>
    </row>
    <row r="189" spans="2:18" ht="35.25" customHeight="1">
      <c r="B189" s="239" t="s">
        <v>614</v>
      </c>
      <c r="C189" s="9" t="s">
        <v>10</v>
      </c>
      <c r="D189" s="9" t="s">
        <v>8</v>
      </c>
      <c r="E189" s="9" t="s">
        <v>615</v>
      </c>
      <c r="F189" s="9"/>
      <c r="G189" s="18">
        <f>G190</f>
        <v>5000</v>
      </c>
      <c r="H189" s="18">
        <v>0</v>
      </c>
      <c r="I189" s="18"/>
      <c r="J189" s="60"/>
      <c r="K189" s="97"/>
      <c r="L189" s="97"/>
      <c r="M189" s="60"/>
      <c r="N189" s="60"/>
      <c r="O189" s="60"/>
      <c r="P189" s="60"/>
      <c r="Q189" s="60"/>
      <c r="R189" s="60"/>
    </row>
    <row r="190" spans="2:18" ht="20.25" customHeight="1">
      <c r="B190" s="239" t="s">
        <v>175</v>
      </c>
      <c r="C190" s="9" t="s">
        <v>10</v>
      </c>
      <c r="D190" s="9" t="s">
        <v>8</v>
      </c>
      <c r="E190" s="9" t="s">
        <v>615</v>
      </c>
      <c r="F190" s="9" t="s">
        <v>176</v>
      </c>
      <c r="G190" s="18">
        <v>5000</v>
      </c>
      <c r="H190" s="18">
        <v>0</v>
      </c>
      <c r="I190" s="18"/>
      <c r="J190" s="60"/>
      <c r="K190" s="97"/>
      <c r="L190" s="97"/>
      <c r="M190" s="60"/>
      <c r="N190" s="60"/>
      <c r="O190" s="60"/>
      <c r="P190" s="60"/>
      <c r="Q190" s="60"/>
      <c r="R190" s="60"/>
    </row>
    <row r="191" spans="2:18" ht="51" customHeight="1">
      <c r="B191" s="38" t="s">
        <v>605</v>
      </c>
      <c r="C191" s="110" t="s">
        <v>10</v>
      </c>
      <c r="D191" s="110" t="s">
        <v>8</v>
      </c>
      <c r="E191" s="110" t="s">
        <v>596</v>
      </c>
      <c r="F191" s="110"/>
      <c r="G191" s="37">
        <f>G193</f>
        <v>0</v>
      </c>
      <c r="H191" s="37">
        <f t="shared" ref="H191:I191" si="21">H193</f>
        <v>96456.1</v>
      </c>
      <c r="I191" s="18">
        <f t="shared" si="21"/>
        <v>0</v>
      </c>
      <c r="J191" s="60"/>
      <c r="K191" s="97"/>
      <c r="L191" s="97"/>
      <c r="M191" s="60"/>
      <c r="N191" s="60"/>
      <c r="O191" s="60"/>
      <c r="P191" s="60"/>
      <c r="Q191" s="60"/>
      <c r="R191" s="60"/>
    </row>
    <row r="192" spans="2:18" ht="48" customHeight="1">
      <c r="B192" s="262" t="s">
        <v>606</v>
      </c>
      <c r="C192" s="9" t="s">
        <v>10</v>
      </c>
      <c r="D192" s="9" t="s">
        <v>8</v>
      </c>
      <c r="E192" s="9" t="s">
        <v>597</v>
      </c>
      <c r="F192" s="9"/>
      <c r="G192" s="18">
        <f>G193</f>
        <v>0</v>
      </c>
      <c r="H192" s="18">
        <f>H193</f>
        <v>96456.1</v>
      </c>
      <c r="I192" s="18">
        <v>0</v>
      </c>
      <c r="J192" s="60"/>
      <c r="K192" s="97"/>
      <c r="L192" s="97"/>
      <c r="M192" s="60"/>
      <c r="N192" s="60"/>
      <c r="O192" s="60"/>
      <c r="P192" s="60"/>
      <c r="Q192" s="60"/>
      <c r="R192" s="60"/>
    </row>
    <row r="193" spans="2:18" ht="18" customHeight="1">
      <c r="B193" s="213" t="s">
        <v>175</v>
      </c>
      <c r="C193" s="9" t="s">
        <v>10</v>
      </c>
      <c r="D193" s="9" t="s">
        <v>8</v>
      </c>
      <c r="E193" s="9" t="s">
        <v>597</v>
      </c>
      <c r="F193" s="9" t="s">
        <v>176</v>
      </c>
      <c r="G193" s="18">
        <v>0</v>
      </c>
      <c r="H193" s="18">
        <f>39800+54656.1+2000</f>
        <v>96456.1</v>
      </c>
      <c r="I193" s="18">
        <v>0</v>
      </c>
      <c r="J193" s="60"/>
      <c r="K193" s="97"/>
      <c r="L193" s="97"/>
      <c r="M193" s="60"/>
      <c r="N193" s="60"/>
      <c r="O193" s="60"/>
      <c r="P193" s="60"/>
      <c r="Q193" s="60"/>
      <c r="R193" s="60"/>
    </row>
    <row r="194" spans="2:18" ht="33.75" customHeight="1">
      <c r="B194" s="38" t="s">
        <v>546</v>
      </c>
      <c r="C194" s="110" t="s">
        <v>10</v>
      </c>
      <c r="D194" s="110" t="s">
        <v>8</v>
      </c>
      <c r="E194" s="110" t="s">
        <v>598</v>
      </c>
      <c r="F194" s="110"/>
      <c r="G194" s="37">
        <f t="shared" ref="G194:H195" si="22">G195</f>
        <v>314.8</v>
      </c>
      <c r="H194" s="37">
        <f t="shared" si="22"/>
        <v>230</v>
      </c>
      <c r="I194" s="18"/>
      <c r="J194" s="60"/>
      <c r="K194" s="97"/>
      <c r="L194" s="97"/>
      <c r="M194" s="60"/>
      <c r="N194" s="60"/>
      <c r="O194" s="60"/>
      <c r="P194" s="60"/>
      <c r="Q194" s="60"/>
      <c r="R194" s="60"/>
    </row>
    <row r="195" spans="2:18" ht="33.75" customHeight="1">
      <c r="B195" s="249" t="s">
        <v>471</v>
      </c>
      <c r="C195" s="9" t="s">
        <v>10</v>
      </c>
      <c r="D195" s="9" t="s">
        <v>8</v>
      </c>
      <c r="E195" s="9" t="s">
        <v>599</v>
      </c>
      <c r="F195" s="9"/>
      <c r="G195" s="18">
        <f t="shared" si="22"/>
        <v>314.8</v>
      </c>
      <c r="H195" s="18">
        <f t="shared" si="22"/>
        <v>230</v>
      </c>
      <c r="I195" s="18"/>
      <c r="J195" s="60"/>
      <c r="K195" s="97"/>
      <c r="L195" s="97"/>
      <c r="M195" s="60"/>
      <c r="N195" s="60"/>
      <c r="O195" s="60"/>
      <c r="P195" s="60"/>
      <c r="Q195" s="60"/>
      <c r="R195" s="60"/>
    </row>
    <row r="196" spans="2:18" ht="33.75" customHeight="1">
      <c r="B196" s="239" t="s">
        <v>46</v>
      </c>
      <c r="C196" s="9" t="s">
        <v>10</v>
      </c>
      <c r="D196" s="9" t="s">
        <v>8</v>
      </c>
      <c r="E196" s="9" t="s">
        <v>599</v>
      </c>
      <c r="F196" s="9" t="s">
        <v>27</v>
      </c>
      <c r="G196" s="18">
        <f>230+100-15.2</f>
        <v>314.8</v>
      </c>
      <c r="H196" s="18">
        <v>230</v>
      </c>
      <c r="I196" s="18"/>
      <c r="J196" s="60"/>
      <c r="K196" s="97"/>
      <c r="L196" s="97"/>
      <c r="M196" s="60"/>
      <c r="N196" s="60"/>
      <c r="O196" s="60"/>
      <c r="P196" s="60"/>
      <c r="Q196" s="60"/>
      <c r="R196" s="60"/>
    </row>
    <row r="197" spans="2:18" ht="51" customHeight="1">
      <c r="B197" s="243" t="s">
        <v>600</v>
      </c>
      <c r="C197" s="244" t="s">
        <v>10</v>
      </c>
      <c r="D197" s="244" t="s">
        <v>8</v>
      </c>
      <c r="E197" s="244" t="s">
        <v>601</v>
      </c>
      <c r="F197" s="244"/>
      <c r="G197" s="245">
        <f>G198+G203</f>
        <v>27520.3</v>
      </c>
      <c r="H197" s="245">
        <f>H198+H203</f>
        <v>200</v>
      </c>
      <c r="I197" s="18"/>
      <c r="J197" s="60"/>
      <c r="K197" s="97"/>
      <c r="L197" s="97"/>
      <c r="M197" s="60"/>
      <c r="N197" s="60"/>
      <c r="O197" s="60"/>
      <c r="P197" s="60"/>
      <c r="Q197" s="60"/>
      <c r="R197" s="60"/>
    </row>
    <row r="198" spans="2:18" ht="33.75" customHeight="1">
      <c r="B198" s="38" t="s">
        <v>627</v>
      </c>
      <c r="C198" s="110" t="s">
        <v>10</v>
      </c>
      <c r="D198" s="110" t="s">
        <v>8</v>
      </c>
      <c r="E198" s="110" t="s">
        <v>602</v>
      </c>
      <c r="F198" s="110"/>
      <c r="G198" s="37">
        <f>G199+G201</f>
        <v>27320.3</v>
      </c>
      <c r="H198" s="37">
        <f>H199+H201</f>
        <v>0</v>
      </c>
      <c r="I198" s="18"/>
      <c r="J198" s="60"/>
      <c r="K198" s="97"/>
      <c r="L198" s="97"/>
      <c r="M198" s="60"/>
      <c r="N198" s="60"/>
      <c r="O198" s="60"/>
      <c r="P198" s="60"/>
      <c r="Q198" s="60"/>
      <c r="R198" s="60"/>
    </row>
    <row r="199" spans="2:18" ht="33" customHeight="1">
      <c r="B199" s="213" t="s">
        <v>521</v>
      </c>
      <c r="C199" s="9" t="s">
        <v>519</v>
      </c>
      <c r="D199" s="9" t="s">
        <v>520</v>
      </c>
      <c r="E199" s="9" t="s">
        <v>610</v>
      </c>
      <c r="F199" s="9"/>
      <c r="G199" s="18">
        <f>G200</f>
        <v>26500.7</v>
      </c>
      <c r="H199" s="18">
        <f>H200</f>
        <v>0</v>
      </c>
      <c r="I199" s="18"/>
      <c r="J199" s="60"/>
      <c r="K199" s="97"/>
      <c r="L199" s="97"/>
      <c r="M199" s="60"/>
      <c r="N199" s="60"/>
      <c r="O199" s="60"/>
      <c r="P199" s="60"/>
      <c r="Q199" s="60"/>
      <c r="R199" s="60"/>
    </row>
    <row r="200" spans="2:18" ht="16.5" customHeight="1">
      <c r="B200" s="213" t="s">
        <v>175</v>
      </c>
      <c r="C200" s="9" t="s">
        <v>10</v>
      </c>
      <c r="D200" s="9" t="s">
        <v>8</v>
      </c>
      <c r="E200" s="9" t="s">
        <v>610</v>
      </c>
      <c r="F200" s="9" t="s">
        <v>176</v>
      </c>
      <c r="G200" s="18">
        <v>26500.7</v>
      </c>
      <c r="H200" s="18">
        <v>0</v>
      </c>
      <c r="I200" s="18"/>
      <c r="J200" s="60"/>
      <c r="K200" s="97"/>
      <c r="L200" s="97"/>
      <c r="M200" s="60"/>
      <c r="N200" s="60"/>
      <c r="O200" s="60"/>
      <c r="P200" s="60"/>
      <c r="Q200" s="60"/>
      <c r="R200" s="60"/>
    </row>
    <row r="201" spans="2:18" ht="35.25" customHeight="1">
      <c r="B201" s="213" t="s">
        <v>522</v>
      </c>
      <c r="C201" s="9" t="s">
        <v>10</v>
      </c>
      <c r="D201" s="9" t="s">
        <v>8</v>
      </c>
      <c r="E201" s="9" t="s">
        <v>611</v>
      </c>
      <c r="F201" s="9"/>
      <c r="G201" s="18">
        <f>G202</f>
        <v>819.6</v>
      </c>
      <c r="H201" s="18">
        <f>H202</f>
        <v>0</v>
      </c>
      <c r="I201" s="18"/>
      <c r="J201" s="60"/>
      <c r="K201" s="97"/>
      <c r="L201" s="97"/>
      <c r="M201" s="60"/>
      <c r="N201" s="60"/>
      <c r="O201" s="60"/>
      <c r="P201" s="60"/>
      <c r="Q201" s="60"/>
      <c r="R201" s="60"/>
    </row>
    <row r="202" spans="2:18" ht="18.75" customHeight="1">
      <c r="B202" s="213" t="s">
        <v>175</v>
      </c>
      <c r="C202" s="9" t="s">
        <v>10</v>
      </c>
      <c r="D202" s="9" t="s">
        <v>8</v>
      </c>
      <c r="E202" s="9" t="s">
        <v>611</v>
      </c>
      <c r="F202" s="9" t="s">
        <v>176</v>
      </c>
      <c r="G202" s="18">
        <v>819.6</v>
      </c>
      <c r="H202" s="18">
        <v>0</v>
      </c>
      <c r="I202" s="18"/>
      <c r="J202" s="60"/>
      <c r="K202" s="97"/>
      <c r="L202" s="97"/>
      <c r="M202" s="60"/>
      <c r="N202" s="60"/>
      <c r="O202" s="60"/>
      <c r="P202" s="60"/>
      <c r="Q202" s="60"/>
      <c r="R202" s="60"/>
    </row>
    <row r="203" spans="2:18" ht="35.25" customHeight="1">
      <c r="B203" s="38" t="s">
        <v>603</v>
      </c>
      <c r="C203" s="110" t="s">
        <v>10</v>
      </c>
      <c r="D203" s="110" t="s">
        <v>8</v>
      </c>
      <c r="E203" s="110" t="s">
        <v>612</v>
      </c>
      <c r="F203" s="110"/>
      <c r="G203" s="37">
        <f t="shared" ref="G203:I204" si="23">G204</f>
        <v>200</v>
      </c>
      <c r="H203" s="37">
        <f t="shared" si="23"/>
        <v>200</v>
      </c>
      <c r="I203" s="18">
        <f t="shared" si="23"/>
        <v>0</v>
      </c>
      <c r="J203" s="60"/>
      <c r="K203" s="97"/>
      <c r="L203" s="97"/>
      <c r="M203" s="60"/>
      <c r="N203" s="60"/>
      <c r="O203" s="60"/>
      <c r="P203" s="60"/>
      <c r="Q203" s="60"/>
      <c r="R203" s="60"/>
    </row>
    <row r="204" spans="2:18" ht="35.25" customHeight="1">
      <c r="B204" s="239" t="s">
        <v>604</v>
      </c>
      <c r="C204" s="9" t="s">
        <v>10</v>
      </c>
      <c r="D204" s="9" t="s">
        <v>8</v>
      </c>
      <c r="E204" s="9" t="s">
        <v>613</v>
      </c>
      <c r="F204" s="9"/>
      <c r="G204" s="18">
        <f t="shared" si="23"/>
        <v>200</v>
      </c>
      <c r="H204" s="18">
        <f t="shared" si="23"/>
        <v>200</v>
      </c>
      <c r="I204" s="18">
        <f t="shared" si="23"/>
        <v>0</v>
      </c>
      <c r="J204" s="60"/>
      <c r="K204" s="97"/>
      <c r="L204" s="97"/>
      <c r="M204" s="60"/>
      <c r="N204" s="60"/>
      <c r="O204" s="60"/>
      <c r="P204" s="60"/>
      <c r="Q204" s="60"/>
      <c r="R204" s="60"/>
    </row>
    <row r="205" spans="2:18" ht="35.25" customHeight="1">
      <c r="B205" s="213" t="s">
        <v>46</v>
      </c>
      <c r="C205" s="9" t="s">
        <v>10</v>
      </c>
      <c r="D205" s="9" t="s">
        <v>8</v>
      </c>
      <c r="E205" s="9" t="s">
        <v>613</v>
      </c>
      <c r="F205" s="9" t="s">
        <v>27</v>
      </c>
      <c r="G205" s="18">
        <v>200</v>
      </c>
      <c r="H205" s="18">
        <v>200</v>
      </c>
      <c r="I205" s="18">
        <v>0</v>
      </c>
      <c r="J205" s="60"/>
      <c r="K205" s="97"/>
      <c r="L205" s="97"/>
      <c r="M205" s="60"/>
      <c r="N205" s="60"/>
      <c r="O205" s="60"/>
      <c r="P205" s="60"/>
      <c r="Q205" s="60"/>
      <c r="R205" s="60"/>
    </row>
    <row r="206" spans="2:18" ht="18.75" customHeight="1">
      <c r="B206" s="213" t="s">
        <v>38</v>
      </c>
      <c r="C206" s="9" t="s">
        <v>10</v>
      </c>
      <c r="D206" s="9" t="s">
        <v>9</v>
      </c>
      <c r="E206" s="9"/>
      <c r="F206" s="9"/>
      <c r="G206" s="21">
        <f>G215+G207</f>
        <v>15536.8</v>
      </c>
      <c r="H206" s="21">
        <f>H215+H207</f>
        <v>12728.7</v>
      </c>
      <c r="I206" s="21">
        <f>I215+I207</f>
        <v>9600</v>
      </c>
      <c r="J206" s="60"/>
      <c r="K206" s="97"/>
      <c r="L206" s="97"/>
      <c r="M206" s="60"/>
      <c r="N206" s="60"/>
      <c r="O206" s="60"/>
      <c r="P206" s="60"/>
      <c r="Q206" s="60"/>
      <c r="R206" s="60"/>
    </row>
    <row r="207" spans="2:18" ht="27" customHeight="1">
      <c r="B207" s="213" t="s">
        <v>39</v>
      </c>
      <c r="C207" s="9" t="s">
        <v>10</v>
      </c>
      <c r="D207" s="9" t="s">
        <v>9</v>
      </c>
      <c r="E207" s="9" t="s">
        <v>139</v>
      </c>
      <c r="F207" s="9"/>
      <c r="G207" s="18">
        <f>G208+G213</f>
        <v>460.4</v>
      </c>
      <c r="H207" s="18">
        <f t="shared" ref="H207:I207" si="24">H208</f>
        <v>0</v>
      </c>
      <c r="I207" s="18">
        <f t="shared" si="24"/>
        <v>0</v>
      </c>
      <c r="J207" s="60"/>
      <c r="K207" s="97"/>
      <c r="L207" s="97"/>
      <c r="M207" s="60"/>
      <c r="N207" s="60"/>
      <c r="O207" s="60"/>
      <c r="P207" s="60"/>
      <c r="Q207" s="60"/>
      <c r="R207" s="60"/>
    </row>
    <row r="208" spans="2:18" ht="33.75" customHeight="1">
      <c r="B208" s="213" t="s">
        <v>451</v>
      </c>
      <c r="C208" s="9" t="s">
        <v>10</v>
      </c>
      <c r="D208" s="9" t="s">
        <v>9</v>
      </c>
      <c r="E208" s="9" t="s">
        <v>306</v>
      </c>
      <c r="F208" s="9"/>
      <c r="G208" s="18">
        <f>G209+G211</f>
        <v>384.3</v>
      </c>
      <c r="H208" s="18">
        <f>H211</f>
        <v>0</v>
      </c>
      <c r="I208" s="18">
        <f>I211</f>
        <v>0</v>
      </c>
      <c r="J208" s="60"/>
      <c r="K208" s="97"/>
      <c r="L208" s="97"/>
      <c r="M208" s="60"/>
      <c r="N208" s="60"/>
      <c r="O208" s="60"/>
      <c r="P208" s="60"/>
      <c r="Q208" s="60"/>
      <c r="R208" s="60"/>
    </row>
    <row r="209" spans="2:18" ht="47.25" customHeight="1">
      <c r="B209" s="213" t="s">
        <v>452</v>
      </c>
      <c r="C209" s="9" t="s">
        <v>10</v>
      </c>
      <c r="D209" s="9" t="s">
        <v>9</v>
      </c>
      <c r="E209" s="9" t="s">
        <v>450</v>
      </c>
      <c r="F209" s="9"/>
      <c r="G209" s="18">
        <f>G210</f>
        <v>241.4</v>
      </c>
      <c r="H209" s="18">
        <v>0</v>
      </c>
      <c r="I209" s="18">
        <v>0</v>
      </c>
      <c r="J209" s="60"/>
      <c r="K209" s="97"/>
      <c r="L209" s="97"/>
      <c r="M209" s="60"/>
      <c r="N209" s="60"/>
      <c r="O209" s="60"/>
      <c r="P209" s="60"/>
      <c r="Q209" s="60"/>
      <c r="R209" s="60"/>
    </row>
    <row r="210" spans="2:18" ht="19.5" customHeight="1">
      <c r="B210" s="213" t="s">
        <v>39</v>
      </c>
      <c r="C210" s="9" t="s">
        <v>10</v>
      </c>
      <c r="D210" s="9" t="s">
        <v>9</v>
      </c>
      <c r="E210" s="9" t="s">
        <v>450</v>
      </c>
      <c r="F210" s="9" t="s">
        <v>30</v>
      </c>
      <c r="G210" s="18">
        <v>241.4</v>
      </c>
      <c r="H210" s="18">
        <v>0</v>
      </c>
      <c r="I210" s="18">
        <v>0</v>
      </c>
      <c r="J210" s="60"/>
      <c r="K210" s="97"/>
      <c r="L210" s="97"/>
      <c r="M210" s="60"/>
      <c r="N210" s="60"/>
      <c r="O210" s="60"/>
      <c r="P210" s="60"/>
      <c r="Q210" s="60"/>
      <c r="R210" s="60"/>
    </row>
    <row r="211" spans="2:18" ht="48.75" customHeight="1">
      <c r="B211" s="249" t="s">
        <v>316</v>
      </c>
      <c r="C211" s="9" t="s">
        <v>10</v>
      </c>
      <c r="D211" s="9" t="s">
        <v>9</v>
      </c>
      <c r="E211" s="9" t="s">
        <v>307</v>
      </c>
      <c r="F211" s="9"/>
      <c r="G211" s="18">
        <f t="shared" ref="G211:I211" si="25">G212</f>
        <v>142.9</v>
      </c>
      <c r="H211" s="18">
        <f t="shared" si="25"/>
        <v>0</v>
      </c>
      <c r="I211" s="18">
        <f t="shared" si="25"/>
        <v>0</v>
      </c>
      <c r="J211" s="60"/>
      <c r="K211" s="97"/>
      <c r="L211" s="97"/>
      <c r="M211" s="60"/>
      <c r="N211" s="60"/>
      <c r="O211" s="60"/>
      <c r="P211" s="60"/>
      <c r="Q211" s="60"/>
      <c r="R211" s="60"/>
    </row>
    <row r="212" spans="2:18" ht="17.25" customHeight="1">
      <c r="B212" s="213" t="s">
        <v>39</v>
      </c>
      <c r="C212" s="9" t="s">
        <v>10</v>
      </c>
      <c r="D212" s="9" t="s">
        <v>9</v>
      </c>
      <c r="E212" s="9" t="s">
        <v>307</v>
      </c>
      <c r="F212" s="9" t="s">
        <v>30</v>
      </c>
      <c r="G212" s="18">
        <f>149.8-0.8-6.1</f>
        <v>142.9</v>
      </c>
      <c r="H212" s="18">
        <v>0</v>
      </c>
      <c r="I212" s="18">
        <v>0</v>
      </c>
      <c r="J212" s="60"/>
      <c r="K212" s="97"/>
      <c r="L212" s="97"/>
      <c r="M212" s="60"/>
      <c r="N212" s="60"/>
      <c r="O212" s="60"/>
      <c r="P212" s="60"/>
      <c r="Q212" s="60"/>
      <c r="R212" s="60"/>
    </row>
    <row r="213" spans="2:18" ht="30.75" customHeight="1">
      <c r="B213" s="250" t="s">
        <v>630</v>
      </c>
      <c r="C213" s="9" t="s">
        <v>10</v>
      </c>
      <c r="D213" s="9" t="s">
        <v>9</v>
      </c>
      <c r="E213" s="9" t="s">
        <v>631</v>
      </c>
      <c r="F213" s="9"/>
      <c r="G213" s="18">
        <f>G214</f>
        <v>76.099999999999994</v>
      </c>
      <c r="H213" s="18">
        <v>0</v>
      </c>
      <c r="I213" s="18"/>
      <c r="J213" s="60"/>
      <c r="K213" s="97"/>
      <c r="L213" s="97"/>
      <c r="M213" s="60"/>
      <c r="N213" s="60"/>
      <c r="O213" s="60"/>
      <c r="P213" s="60"/>
      <c r="Q213" s="60"/>
      <c r="R213" s="60"/>
    </row>
    <row r="214" spans="2:18" ht="18" customHeight="1">
      <c r="B214" s="250" t="str">
        <f>B212</f>
        <v>Иные межбюджетные трансферты</v>
      </c>
      <c r="C214" s="9" t="s">
        <v>10</v>
      </c>
      <c r="D214" s="9" t="s">
        <v>9</v>
      </c>
      <c r="E214" s="9" t="s">
        <v>631</v>
      </c>
      <c r="F214" s="9" t="s">
        <v>30</v>
      </c>
      <c r="G214" s="18">
        <v>76.099999999999994</v>
      </c>
      <c r="H214" s="18">
        <v>0</v>
      </c>
      <c r="I214" s="18"/>
      <c r="J214" s="60"/>
      <c r="K214" s="97"/>
      <c r="L214" s="97"/>
      <c r="M214" s="60"/>
      <c r="N214" s="60"/>
      <c r="O214" s="60"/>
      <c r="P214" s="60"/>
      <c r="Q214" s="60"/>
      <c r="R214" s="60"/>
    </row>
    <row r="215" spans="2:18" ht="15.75" customHeight="1">
      <c r="B215" s="213" t="s">
        <v>49</v>
      </c>
      <c r="C215" s="9" t="s">
        <v>10</v>
      </c>
      <c r="D215" s="9" t="s">
        <v>9</v>
      </c>
      <c r="E215" s="9" t="s">
        <v>177</v>
      </c>
      <c r="F215" s="9"/>
      <c r="G215" s="18">
        <f>G216+G220+G222+G225+G228+G230+G233+G237+G239</f>
        <v>15076.4</v>
      </c>
      <c r="H215" s="18">
        <f>H216+H220+H222+H228+H230</f>
        <v>12728.7</v>
      </c>
      <c r="I215" s="18">
        <f>I216+I220+I222+I230</f>
        <v>9600</v>
      </c>
      <c r="J215" s="60"/>
      <c r="K215" s="97"/>
      <c r="L215" s="97"/>
      <c r="M215" s="60"/>
      <c r="N215" s="60"/>
      <c r="O215" s="60"/>
      <c r="P215" s="60"/>
      <c r="Q215" s="60"/>
      <c r="R215" s="60"/>
    </row>
    <row r="216" spans="2:18" ht="18" customHeight="1">
      <c r="B216" s="213" t="s">
        <v>98</v>
      </c>
      <c r="C216" s="9" t="s">
        <v>10</v>
      </c>
      <c r="D216" s="9" t="s">
        <v>9</v>
      </c>
      <c r="E216" s="9" t="s">
        <v>178</v>
      </c>
      <c r="F216" s="9"/>
      <c r="G216" s="18">
        <f>G217+G219</f>
        <v>4867.8999999999996</v>
      </c>
      <c r="H216" s="18">
        <f>H217</f>
        <v>5000</v>
      </c>
      <c r="I216" s="18">
        <f>I217</f>
        <v>4000</v>
      </c>
      <c r="J216" s="60"/>
      <c r="K216" s="97"/>
      <c r="L216" s="97"/>
      <c r="M216" s="60"/>
      <c r="N216" s="60"/>
      <c r="O216" s="60"/>
      <c r="P216" s="60"/>
      <c r="Q216" s="60"/>
      <c r="R216" s="60"/>
    </row>
    <row r="217" spans="2:18" ht="32.25" customHeight="1">
      <c r="B217" s="213" t="s">
        <v>46</v>
      </c>
      <c r="C217" s="9" t="s">
        <v>10</v>
      </c>
      <c r="D217" s="9" t="s">
        <v>9</v>
      </c>
      <c r="E217" s="9" t="s">
        <v>178</v>
      </c>
      <c r="F217" s="9" t="s">
        <v>27</v>
      </c>
      <c r="G217" s="18">
        <f>4734.4+300-166.5</f>
        <v>4867.8999999999996</v>
      </c>
      <c r="H217" s="18">
        <v>5000</v>
      </c>
      <c r="I217" s="18">
        <v>4000</v>
      </c>
      <c r="J217" s="60"/>
      <c r="K217" s="97"/>
      <c r="L217" s="97"/>
      <c r="M217" s="60"/>
      <c r="N217" s="60"/>
      <c r="O217" s="60"/>
      <c r="P217" s="75"/>
      <c r="Q217" s="75"/>
      <c r="R217" s="75"/>
    </row>
    <row r="218" spans="2:18" ht="26.25" hidden="1" customHeight="1">
      <c r="B218" s="213" t="s">
        <v>101</v>
      </c>
      <c r="C218" s="9" t="s">
        <v>10</v>
      </c>
      <c r="D218" s="9" t="s">
        <v>9</v>
      </c>
      <c r="E218" s="9" t="s">
        <v>102</v>
      </c>
      <c r="F218" s="9"/>
      <c r="G218" s="18"/>
      <c r="H218" s="66"/>
      <c r="I218" s="66"/>
      <c r="J218" s="60"/>
      <c r="K218" s="97"/>
      <c r="L218" s="97"/>
      <c r="M218" s="60"/>
      <c r="N218" s="60"/>
      <c r="O218" s="60"/>
      <c r="P218" s="75"/>
      <c r="Q218" s="75"/>
      <c r="R218" s="75"/>
    </row>
    <row r="219" spans="2:18" ht="1.5" hidden="1" customHeight="1">
      <c r="B219" s="213" t="s">
        <v>175</v>
      </c>
      <c r="C219" s="9" t="s">
        <v>10</v>
      </c>
      <c r="D219" s="9" t="s">
        <v>9</v>
      </c>
      <c r="E219" s="9" t="s">
        <v>178</v>
      </c>
      <c r="F219" s="9" t="s">
        <v>176</v>
      </c>
      <c r="G219" s="18">
        <v>0</v>
      </c>
      <c r="H219" s="47">
        <v>0</v>
      </c>
      <c r="I219" s="47">
        <v>0</v>
      </c>
      <c r="J219" s="60"/>
      <c r="K219" s="97"/>
      <c r="L219" s="97"/>
      <c r="M219" s="60"/>
      <c r="N219" s="60"/>
      <c r="O219" s="60"/>
      <c r="P219" s="75"/>
      <c r="Q219" s="75"/>
      <c r="R219" s="75"/>
    </row>
    <row r="220" spans="2:18" ht="18" customHeight="1">
      <c r="B220" s="213" t="s">
        <v>91</v>
      </c>
      <c r="C220" s="9" t="s">
        <v>10</v>
      </c>
      <c r="D220" s="9" t="s">
        <v>9</v>
      </c>
      <c r="E220" s="9" t="s">
        <v>179</v>
      </c>
      <c r="F220" s="9"/>
      <c r="G220" s="18">
        <f>G221</f>
        <v>600</v>
      </c>
      <c r="H220" s="18">
        <f>H221</f>
        <v>1000</v>
      </c>
      <c r="I220" s="18">
        <f>I221</f>
        <v>600</v>
      </c>
      <c r="J220" s="60"/>
      <c r="K220" s="97"/>
      <c r="L220" s="97"/>
      <c r="M220" s="60"/>
      <c r="N220" s="60"/>
      <c r="O220" s="60"/>
      <c r="P220" s="75"/>
      <c r="Q220" s="75"/>
      <c r="R220" s="75"/>
    </row>
    <row r="221" spans="2:18" ht="35.25" customHeight="1">
      <c r="B221" s="213" t="s">
        <v>46</v>
      </c>
      <c r="C221" s="9" t="s">
        <v>10</v>
      </c>
      <c r="D221" s="9" t="s">
        <v>9</v>
      </c>
      <c r="E221" s="9" t="s">
        <v>179</v>
      </c>
      <c r="F221" s="9" t="s">
        <v>27</v>
      </c>
      <c r="G221" s="18">
        <v>600</v>
      </c>
      <c r="H221" s="18">
        <v>1000</v>
      </c>
      <c r="I221" s="18">
        <v>600</v>
      </c>
      <c r="J221" s="60"/>
      <c r="K221" s="97"/>
      <c r="L221" s="97"/>
      <c r="M221" s="60"/>
      <c r="N221" s="60"/>
      <c r="O221" s="60"/>
      <c r="P221" s="75"/>
      <c r="Q221" s="75"/>
      <c r="R221" s="75"/>
    </row>
    <row r="222" spans="2:18" ht="35.25" customHeight="1">
      <c r="B222" s="249" t="s">
        <v>99</v>
      </c>
      <c r="C222" s="9" t="s">
        <v>10</v>
      </c>
      <c r="D222" s="9" t="s">
        <v>9</v>
      </c>
      <c r="E222" s="9" t="s">
        <v>180</v>
      </c>
      <c r="F222" s="9"/>
      <c r="G222" s="18">
        <f>G223+G224</f>
        <v>7571.1</v>
      </c>
      <c r="H222" s="18">
        <f>H223+H224</f>
        <v>6728.7000000000007</v>
      </c>
      <c r="I222" s="18">
        <f>I223+I224</f>
        <v>5000</v>
      </c>
      <c r="J222" s="60"/>
      <c r="K222" s="97"/>
      <c r="L222" s="97"/>
      <c r="M222" s="60"/>
      <c r="N222" s="60"/>
      <c r="O222" s="60"/>
      <c r="P222" s="60"/>
      <c r="Q222" s="60"/>
      <c r="R222" s="60"/>
    </row>
    <row r="223" spans="2:18" ht="35.25" customHeight="1">
      <c r="B223" s="213" t="s">
        <v>46</v>
      </c>
      <c r="C223" s="9" t="s">
        <v>10</v>
      </c>
      <c r="D223" s="9" t="s">
        <v>9</v>
      </c>
      <c r="E223" s="9" t="s">
        <v>181</v>
      </c>
      <c r="F223" s="9" t="s">
        <v>27</v>
      </c>
      <c r="G223" s="18">
        <f>5000+1693-3.5-300.9-163.7-0.6-20-2.8+1200+6.1+160</f>
        <v>7567.6</v>
      </c>
      <c r="H223" s="18">
        <f>8179.3-240-113-1097.6</f>
        <v>6728.7000000000007</v>
      </c>
      <c r="I223" s="18">
        <v>5000</v>
      </c>
      <c r="J223" s="60"/>
      <c r="K223" s="97"/>
      <c r="L223" s="97"/>
      <c r="M223" s="60"/>
      <c r="N223" s="60"/>
      <c r="O223" s="60"/>
      <c r="P223" s="60"/>
      <c r="Q223" s="60"/>
      <c r="R223" s="60"/>
    </row>
    <row r="224" spans="2:18" ht="15.75">
      <c r="B224" s="255" t="s">
        <v>25</v>
      </c>
      <c r="C224" s="9" t="s">
        <v>10</v>
      </c>
      <c r="D224" s="9" t="s">
        <v>9</v>
      </c>
      <c r="E224" s="9" t="s">
        <v>180</v>
      </c>
      <c r="F224" s="9" t="s">
        <v>28</v>
      </c>
      <c r="G224" s="18">
        <v>3.5</v>
      </c>
      <c r="H224" s="47">
        <f>H225+H226</f>
        <v>0</v>
      </c>
      <c r="I224" s="47">
        <f>I225+I226</f>
        <v>0</v>
      </c>
      <c r="J224" s="60"/>
      <c r="K224" s="97"/>
      <c r="L224" s="97"/>
      <c r="M224" s="60"/>
      <c r="N224" s="60"/>
      <c r="O224" s="60"/>
      <c r="P224" s="60"/>
      <c r="Q224" s="60"/>
      <c r="R224" s="60"/>
    </row>
    <row r="225" spans="2:18" ht="30" customHeight="1">
      <c r="B225" s="213" t="str">
        <f>B178</f>
        <v>Софинансирование мероприятий по реализации проекта"Народный бюджет"</v>
      </c>
      <c r="C225" s="9" t="s">
        <v>10</v>
      </c>
      <c r="D225" s="9" t="s">
        <v>9</v>
      </c>
      <c r="E225" s="9" t="s">
        <v>278</v>
      </c>
      <c r="F225" s="9"/>
      <c r="G225" s="18">
        <f>G226+G227</f>
        <v>821.80000000000007</v>
      </c>
      <c r="H225" s="18">
        <f>H226+H227</f>
        <v>0</v>
      </c>
      <c r="I225" s="18">
        <f>I226+I227</f>
        <v>0</v>
      </c>
      <c r="J225" s="60"/>
      <c r="K225" s="97"/>
      <c r="L225" s="97"/>
      <c r="M225" s="60"/>
      <c r="N225" s="60"/>
      <c r="O225" s="60"/>
      <c r="P225" s="60"/>
      <c r="Q225" s="60"/>
      <c r="R225" s="60"/>
    </row>
    <row r="226" spans="2:18" ht="33.75" customHeight="1">
      <c r="B226" s="213" t="s">
        <v>46</v>
      </c>
      <c r="C226" s="9" t="s">
        <v>10</v>
      </c>
      <c r="D226" s="9" t="s">
        <v>9</v>
      </c>
      <c r="E226" s="9" t="s">
        <v>278</v>
      </c>
      <c r="F226" s="9" t="s">
        <v>27</v>
      </c>
      <c r="G226" s="18">
        <f>932.5-71.9-339.7+300.9</f>
        <v>821.80000000000007</v>
      </c>
      <c r="H226" s="18">
        <v>0</v>
      </c>
      <c r="I226" s="18">
        <v>0</v>
      </c>
      <c r="J226" s="60"/>
      <c r="K226" s="97"/>
      <c r="L226" s="97"/>
      <c r="M226" s="60"/>
      <c r="N226" s="60"/>
      <c r="O226" s="60"/>
      <c r="P226" s="60"/>
      <c r="Q226" s="60"/>
      <c r="R226" s="60"/>
    </row>
    <row r="227" spans="2:18" ht="0.75" hidden="1" customHeight="1">
      <c r="B227" s="213" t="s">
        <v>175</v>
      </c>
      <c r="C227" s="9" t="s">
        <v>10</v>
      </c>
      <c r="D227" s="9" t="s">
        <v>9</v>
      </c>
      <c r="E227" s="9" t="s">
        <v>278</v>
      </c>
      <c r="F227" s="9" t="s">
        <v>176</v>
      </c>
      <c r="G227" s="47">
        <v>0</v>
      </c>
      <c r="H227" s="47">
        <v>0</v>
      </c>
      <c r="I227" s="47">
        <v>0</v>
      </c>
      <c r="J227" s="60"/>
      <c r="K227" s="97"/>
      <c r="L227" s="97"/>
      <c r="M227" s="60"/>
      <c r="N227" s="60"/>
      <c r="O227" s="60"/>
      <c r="P227" s="60"/>
      <c r="Q227" s="60"/>
      <c r="R227" s="60"/>
    </row>
    <row r="228" spans="2:18" ht="42" hidden="1" customHeight="1">
      <c r="B228" s="213" t="s">
        <v>369</v>
      </c>
      <c r="C228" s="9" t="s">
        <v>10</v>
      </c>
      <c r="D228" s="9" t="s">
        <v>9</v>
      </c>
      <c r="E228" s="9" t="s">
        <v>367</v>
      </c>
      <c r="F228" s="9"/>
      <c r="G228" s="18">
        <f>SUM(G229)</f>
        <v>0</v>
      </c>
      <c r="H228" s="18">
        <f>SUM(H229)</f>
        <v>0</v>
      </c>
      <c r="I228" s="18">
        <f>SUM(I229)</f>
        <v>0</v>
      </c>
      <c r="J228" s="60"/>
      <c r="K228" s="97"/>
      <c r="L228" s="97"/>
      <c r="M228" s="60"/>
      <c r="N228" s="60"/>
      <c r="O228" s="60"/>
      <c r="P228" s="60"/>
      <c r="Q228" s="60"/>
      <c r="R228" s="60"/>
    </row>
    <row r="229" spans="2:18" ht="32.25" hidden="1" customHeight="1">
      <c r="B229" s="213" t="s">
        <v>46</v>
      </c>
      <c r="C229" s="9" t="s">
        <v>10</v>
      </c>
      <c r="D229" s="9" t="s">
        <v>9</v>
      </c>
      <c r="E229" s="9" t="s">
        <v>367</v>
      </c>
      <c r="F229" s="9" t="s">
        <v>27</v>
      </c>
      <c r="G229" s="18">
        <v>0</v>
      </c>
      <c r="H229" s="18">
        <v>0</v>
      </c>
      <c r="I229" s="18">
        <v>0</v>
      </c>
      <c r="J229" s="60"/>
      <c r="K229" s="97"/>
      <c r="L229" s="97"/>
      <c r="M229" s="60"/>
      <c r="N229" s="60"/>
      <c r="O229" s="60"/>
      <c r="P229" s="60"/>
      <c r="Q229" s="60"/>
      <c r="R229" s="60"/>
    </row>
    <row r="230" spans="2:18" ht="33" hidden="1" customHeight="1">
      <c r="B230" s="213" t="s">
        <v>426</v>
      </c>
      <c r="C230" s="9" t="s">
        <v>10</v>
      </c>
      <c r="D230" s="9" t="s">
        <v>9</v>
      </c>
      <c r="E230" s="9" t="s">
        <v>196</v>
      </c>
      <c r="F230" s="9"/>
      <c r="G230" s="18">
        <f>G231+G232</f>
        <v>0</v>
      </c>
      <c r="H230" s="18">
        <f t="shared" ref="H230:I232" si="26">H231</f>
        <v>0</v>
      </c>
      <c r="I230" s="18">
        <f t="shared" si="26"/>
        <v>0</v>
      </c>
      <c r="J230" s="60"/>
      <c r="K230" s="97"/>
      <c r="L230" s="97"/>
      <c r="M230" s="60"/>
      <c r="N230" s="60"/>
      <c r="O230" s="60"/>
      <c r="P230" s="60"/>
      <c r="Q230" s="60"/>
      <c r="R230" s="60"/>
    </row>
    <row r="231" spans="2:18" ht="37.5" hidden="1" customHeight="1">
      <c r="B231" s="213" t="s">
        <v>46</v>
      </c>
      <c r="C231" s="9" t="s">
        <v>10</v>
      </c>
      <c r="D231" s="9" t="s">
        <v>9</v>
      </c>
      <c r="E231" s="9" t="s">
        <v>203</v>
      </c>
      <c r="F231" s="9" t="s">
        <v>27</v>
      </c>
      <c r="G231" s="18">
        <v>0</v>
      </c>
      <c r="H231" s="18">
        <v>0</v>
      </c>
      <c r="I231" s="18">
        <v>0</v>
      </c>
      <c r="J231" s="60"/>
      <c r="K231" s="97"/>
      <c r="L231" s="97"/>
      <c r="M231" s="60"/>
      <c r="N231" s="60"/>
      <c r="O231" s="60"/>
      <c r="P231" s="60"/>
      <c r="Q231" s="60"/>
      <c r="R231" s="60"/>
    </row>
    <row r="232" spans="2:18" ht="27.75" hidden="1" customHeight="1">
      <c r="B232" s="213" t="s">
        <v>175</v>
      </c>
      <c r="C232" s="9" t="s">
        <v>10</v>
      </c>
      <c r="D232" s="9" t="s">
        <v>9</v>
      </c>
      <c r="E232" s="9" t="s">
        <v>197</v>
      </c>
      <c r="F232" s="9" t="s">
        <v>176</v>
      </c>
      <c r="G232" s="18">
        <v>0</v>
      </c>
      <c r="H232" s="18">
        <f t="shared" si="26"/>
        <v>0</v>
      </c>
      <c r="I232" s="18">
        <f t="shared" si="26"/>
        <v>0</v>
      </c>
      <c r="J232" s="60"/>
      <c r="K232" s="97"/>
      <c r="L232" s="97"/>
      <c r="M232" s="60"/>
      <c r="N232" s="60"/>
      <c r="O232" s="60"/>
      <c r="P232" s="60"/>
      <c r="Q232" s="60"/>
      <c r="R232" s="60"/>
    </row>
    <row r="233" spans="2:18" ht="20.25" customHeight="1">
      <c r="B233" s="250" t="s">
        <v>634</v>
      </c>
      <c r="C233" s="9" t="s">
        <v>10</v>
      </c>
      <c r="D233" s="9" t="s">
        <v>9</v>
      </c>
      <c r="E233" s="9" t="s">
        <v>280</v>
      </c>
      <c r="F233" s="9"/>
      <c r="G233" s="47">
        <f>G234+G235</f>
        <v>1215.5999999999999</v>
      </c>
      <c r="H233" s="47">
        <f>H234+H235</f>
        <v>0</v>
      </c>
      <c r="I233" s="47">
        <f>I234+I235</f>
        <v>0</v>
      </c>
      <c r="J233" s="60"/>
      <c r="K233" s="97"/>
      <c r="L233" s="97"/>
      <c r="M233" s="60"/>
      <c r="N233" s="60"/>
      <c r="O233" s="60"/>
      <c r="P233" s="60"/>
      <c r="Q233" s="60"/>
      <c r="R233" s="60"/>
    </row>
    <row r="234" spans="2:18" ht="36.75" customHeight="1">
      <c r="B234" s="213" t="s">
        <v>46</v>
      </c>
      <c r="C234" s="9" t="s">
        <v>10</v>
      </c>
      <c r="D234" s="9" t="s">
        <v>9</v>
      </c>
      <c r="E234" s="9" t="s">
        <v>280</v>
      </c>
      <c r="F234" s="9" t="s">
        <v>27</v>
      </c>
      <c r="G234" s="47">
        <v>1215.5999999999999</v>
      </c>
      <c r="H234" s="18">
        <f>H235</f>
        <v>0</v>
      </c>
      <c r="I234" s="18">
        <f>I235</f>
        <v>0</v>
      </c>
      <c r="J234" s="60"/>
      <c r="K234" s="97"/>
      <c r="L234" s="97"/>
      <c r="M234" s="60"/>
      <c r="N234" s="60"/>
      <c r="O234" s="60"/>
      <c r="P234" s="60"/>
      <c r="Q234" s="60"/>
      <c r="R234" s="60"/>
    </row>
    <row r="235" spans="2:18" ht="27.75" hidden="1" customHeight="1">
      <c r="B235" s="213" t="s">
        <v>175</v>
      </c>
      <c r="C235" s="9" t="s">
        <v>10</v>
      </c>
      <c r="D235" s="9" t="s">
        <v>9</v>
      </c>
      <c r="E235" s="9" t="s">
        <v>280</v>
      </c>
      <c r="F235" s="9" t="s">
        <v>176</v>
      </c>
      <c r="G235" s="47">
        <v>0</v>
      </c>
      <c r="H235" s="18">
        <v>0</v>
      </c>
      <c r="I235" s="18">
        <v>0</v>
      </c>
      <c r="J235" s="60"/>
      <c r="K235" s="97"/>
      <c r="L235" s="97"/>
      <c r="M235" s="60"/>
      <c r="N235" s="60"/>
      <c r="O235" s="60"/>
      <c r="P235" s="60"/>
      <c r="Q235" s="60"/>
      <c r="R235" s="60"/>
    </row>
    <row r="236" spans="2:18" ht="25.5" hidden="1" customHeight="1">
      <c r="B236" s="213" t="s">
        <v>308</v>
      </c>
      <c r="C236" s="9" t="s">
        <v>10</v>
      </c>
      <c r="D236" s="9" t="s">
        <v>10</v>
      </c>
      <c r="E236" s="9"/>
      <c r="F236" s="9"/>
      <c r="G236" s="21">
        <f t="shared" ref="G236:I239" si="27">G237</f>
        <v>0</v>
      </c>
      <c r="H236" s="21">
        <f t="shared" si="27"/>
        <v>0</v>
      </c>
      <c r="I236" s="21">
        <f t="shared" si="27"/>
        <v>0</v>
      </c>
      <c r="J236" s="60"/>
      <c r="K236" s="97"/>
      <c r="L236" s="97"/>
      <c r="M236" s="60"/>
      <c r="N236" s="60"/>
      <c r="O236" s="60"/>
      <c r="P236" s="60"/>
      <c r="Q236" s="60"/>
      <c r="R236" s="60"/>
    </row>
    <row r="237" spans="2:18" ht="39.75" hidden="1" customHeight="1">
      <c r="B237" s="213" t="s">
        <v>456</v>
      </c>
      <c r="C237" s="9" t="s">
        <v>10</v>
      </c>
      <c r="D237" s="9" t="s">
        <v>9</v>
      </c>
      <c r="E237" s="9" t="s">
        <v>455</v>
      </c>
      <c r="F237" s="9"/>
      <c r="G237" s="18">
        <f t="shared" si="27"/>
        <v>0</v>
      </c>
      <c r="H237" s="18">
        <f t="shared" si="27"/>
        <v>0</v>
      </c>
      <c r="I237" s="18">
        <f t="shared" si="27"/>
        <v>0</v>
      </c>
      <c r="J237" s="60"/>
      <c r="K237" s="97"/>
      <c r="L237" s="97"/>
      <c r="M237" s="60"/>
      <c r="N237" s="60"/>
      <c r="O237" s="60"/>
      <c r="P237" s="60"/>
      <c r="Q237" s="60"/>
      <c r="R237" s="60"/>
    </row>
    <row r="238" spans="2:18" ht="31.5" hidden="1" customHeight="1">
      <c r="B238" s="213" t="s">
        <v>175</v>
      </c>
      <c r="C238" s="9" t="s">
        <v>10</v>
      </c>
      <c r="D238" s="9" t="s">
        <v>9</v>
      </c>
      <c r="E238" s="9" t="s">
        <v>455</v>
      </c>
      <c r="F238" s="9" t="s">
        <v>176</v>
      </c>
      <c r="G238" s="18">
        <v>0</v>
      </c>
      <c r="H238" s="18">
        <f t="shared" si="27"/>
        <v>0</v>
      </c>
      <c r="I238" s="18">
        <f t="shared" si="27"/>
        <v>0</v>
      </c>
      <c r="J238" s="60"/>
      <c r="K238" s="97"/>
      <c r="L238" s="97"/>
      <c r="M238" s="60"/>
      <c r="N238" s="60"/>
      <c r="O238" s="60"/>
      <c r="P238" s="60"/>
      <c r="Q238" s="60"/>
      <c r="R238" s="60"/>
    </row>
    <row r="239" spans="2:18" ht="32.25" hidden="1" customHeight="1">
      <c r="B239" s="213" t="s">
        <v>453</v>
      </c>
      <c r="C239" s="9" t="s">
        <v>10</v>
      </c>
      <c r="D239" s="9" t="s">
        <v>9</v>
      </c>
      <c r="E239" s="9" t="s">
        <v>454</v>
      </c>
      <c r="F239" s="9"/>
      <c r="G239" s="18">
        <f t="shared" si="27"/>
        <v>0</v>
      </c>
      <c r="H239" s="18">
        <f t="shared" si="27"/>
        <v>0</v>
      </c>
      <c r="I239" s="18">
        <f t="shared" si="27"/>
        <v>0</v>
      </c>
      <c r="J239" s="60"/>
      <c r="K239" s="97"/>
      <c r="L239" s="97"/>
      <c r="M239" s="60"/>
      <c r="N239" s="60"/>
      <c r="O239" s="60"/>
      <c r="P239" s="60"/>
      <c r="Q239" s="60"/>
      <c r="R239" s="60"/>
    </row>
    <row r="240" spans="2:18" ht="19.5" hidden="1" customHeight="1">
      <c r="B240" s="213" t="s">
        <v>175</v>
      </c>
      <c r="C240" s="9" t="s">
        <v>10</v>
      </c>
      <c r="D240" s="9" t="s">
        <v>9</v>
      </c>
      <c r="E240" s="9" t="s">
        <v>454</v>
      </c>
      <c r="F240" s="9" t="s">
        <v>176</v>
      </c>
      <c r="G240" s="18">
        <v>0</v>
      </c>
      <c r="H240" s="18">
        <v>0</v>
      </c>
      <c r="I240" s="18">
        <v>0</v>
      </c>
      <c r="J240" s="60"/>
      <c r="K240" s="97"/>
      <c r="L240" s="97"/>
      <c r="M240" s="60"/>
      <c r="N240" s="60"/>
      <c r="O240" s="60"/>
      <c r="P240" s="60"/>
      <c r="Q240" s="60"/>
      <c r="R240" s="60"/>
    </row>
    <row r="241" spans="2:18" ht="16.5" customHeight="1">
      <c r="B241" s="8" t="s">
        <v>64</v>
      </c>
      <c r="C241" s="9" t="s">
        <v>63</v>
      </c>
      <c r="D241" s="9"/>
      <c r="E241" s="9"/>
      <c r="F241" s="9"/>
      <c r="G241" s="21">
        <f t="shared" ref="G241:I246" si="28">G242</f>
        <v>163.80000000000001</v>
      </c>
      <c r="H241" s="21">
        <f t="shared" si="28"/>
        <v>163.80000000000001</v>
      </c>
      <c r="I241" s="21">
        <f t="shared" si="28"/>
        <v>0</v>
      </c>
      <c r="J241" s="60"/>
      <c r="K241" s="97"/>
      <c r="L241" s="97"/>
      <c r="M241" s="60"/>
      <c r="N241" s="60"/>
      <c r="O241" s="60"/>
      <c r="P241" s="60"/>
      <c r="Q241" s="60"/>
      <c r="R241" s="60"/>
    </row>
    <row r="242" spans="2:18" ht="18.75" customHeight="1">
      <c r="B242" s="213" t="s">
        <v>294</v>
      </c>
      <c r="C242" s="9" t="s">
        <v>63</v>
      </c>
      <c r="D242" s="9" t="s">
        <v>63</v>
      </c>
      <c r="E242" s="9"/>
      <c r="F242" s="9"/>
      <c r="G242" s="18">
        <f>G243+G246</f>
        <v>163.80000000000001</v>
      </c>
      <c r="H242" s="18">
        <v>163.80000000000001</v>
      </c>
      <c r="I242" s="18">
        <f>I246</f>
        <v>0</v>
      </c>
      <c r="J242" s="60"/>
      <c r="K242" s="97"/>
      <c r="L242" s="97"/>
      <c r="M242" s="60"/>
      <c r="N242" s="60"/>
      <c r="O242" s="60"/>
      <c r="P242" s="60"/>
      <c r="Q242" s="60"/>
      <c r="R242" s="60"/>
    </row>
    <row r="243" spans="2:18" ht="18.75" customHeight="1">
      <c r="B243" s="213" t="s">
        <v>458</v>
      </c>
      <c r="C243" s="9" t="s">
        <v>63</v>
      </c>
      <c r="D243" s="9" t="s">
        <v>63</v>
      </c>
      <c r="E243" s="9" t="s">
        <v>459</v>
      </c>
      <c r="F243" s="9"/>
      <c r="G243" s="18">
        <f>G244</f>
        <v>163.80000000000001</v>
      </c>
      <c r="H243" s="18">
        <f t="shared" ref="H243:I244" si="29">H244</f>
        <v>163.80000000000001</v>
      </c>
      <c r="I243" s="18">
        <f t="shared" si="29"/>
        <v>163.80000000000001</v>
      </c>
      <c r="J243" s="60"/>
      <c r="K243" s="97"/>
      <c r="L243" s="97"/>
      <c r="M243" s="60"/>
      <c r="N243" s="60"/>
      <c r="O243" s="60"/>
      <c r="P243" s="60"/>
      <c r="Q243" s="60"/>
      <c r="R243" s="60"/>
    </row>
    <row r="244" spans="2:18" ht="19.5" customHeight="1">
      <c r="B244" s="213" t="s">
        <v>514</v>
      </c>
      <c r="C244" s="9" t="s">
        <v>63</v>
      </c>
      <c r="D244" s="9" t="s">
        <v>63</v>
      </c>
      <c r="E244" s="9" t="s">
        <v>515</v>
      </c>
      <c r="F244" s="9"/>
      <c r="G244" s="18">
        <f>G245</f>
        <v>163.80000000000001</v>
      </c>
      <c r="H244" s="18">
        <f t="shared" si="29"/>
        <v>163.80000000000001</v>
      </c>
      <c r="I244" s="18">
        <f t="shared" si="29"/>
        <v>163.80000000000001</v>
      </c>
      <c r="J244" s="60"/>
      <c r="K244" s="97"/>
      <c r="L244" s="97"/>
      <c r="M244" s="60"/>
      <c r="N244" s="60"/>
      <c r="O244" s="60"/>
      <c r="P244" s="60"/>
      <c r="Q244" s="60"/>
      <c r="R244" s="60"/>
    </row>
    <row r="245" spans="2:18" ht="15.75" customHeight="1">
      <c r="B245" s="213" t="str">
        <f>B254</f>
        <v>Субсидия бюджетным учреждениям</v>
      </c>
      <c r="C245" s="9" t="s">
        <v>63</v>
      </c>
      <c r="D245" s="9" t="s">
        <v>63</v>
      </c>
      <c r="E245" s="9" t="s">
        <v>515</v>
      </c>
      <c r="F245" s="9" t="s">
        <v>81</v>
      </c>
      <c r="G245" s="18">
        <v>163.80000000000001</v>
      </c>
      <c r="H245" s="18">
        <v>163.80000000000001</v>
      </c>
      <c r="I245" s="18">
        <v>163.80000000000001</v>
      </c>
      <c r="J245" s="60"/>
      <c r="K245" s="97"/>
      <c r="L245" s="97"/>
      <c r="M245" s="60"/>
      <c r="N245" s="60"/>
      <c r="O245" s="60"/>
      <c r="P245" s="60"/>
      <c r="Q245" s="60"/>
      <c r="R245" s="60"/>
    </row>
    <row r="246" spans="2:18" ht="18.75" hidden="1" customHeight="1">
      <c r="B246" s="213" t="s">
        <v>54</v>
      </c>
      <c r="C246" s="9" t="s">
        <v>63</v>
      </c>
      <c r="D246" s="9" t="s">
        <v>63</v>
      </c>
      <c r="E246" s="9" t="s">
        <v>139</v>
      </c>
      <c r="F246" s="9"/>
      <c r="G246" s="18">
        <f>G247</f>
        <v>0</v>
      </c>
      <c r="H246" s="18">
        <f t="shared" si="28"/>
        <v>0</v>
      </c>
      <c r="I246" s="18">
        <f t="shared" si="28"/>
        <v>0</v>
      </c>
      <c r="J246" s="60"/>
      <c r="K246" s="97"/>
      <c r="L246" s="97"/>
      <c r="M246" s="60"/>
      <c r="N246" s="60"/>
      <c r="O246" s="60"/>
      <c r="P246" s="60"/>
      <c r="Q246" s="60"/>
      <c r="R246" s="60"/>
    </row>
    <row r="247" spans="2:18" ht="48.75" hidden="1" customHeight="1">
      <c r="B247" s="213" t="s">
        <v>322</v>
      </c>
      <c r="C247" s="9" t="s">
        <v>63</v>
      </c>
      <c r="D247" s="9" t="s">
        <v>63</v>
      </c>
      <c r="E247" s="9" t="s">
        <v>318</v>
      </c>
      <c r="F247" s="9"/>
      <c r="G247" s="18">
        <f>G249</f>
        <v>0</v>
      </c>
      <c r="H247" s="18">
        <f>H249</f>
        <v>0</v>
      </c>
      <c r="I247" s="18">
        <f>I249</f>
        <v>0</v>
      </c>
      <c r="J247" s="60"/>
      <c r="K247" s="97"/>
      <c r="L247" s="97"/>
      <c r="M247" s="60"/>
      <c r="N247" s="60"/>
      <c r="O247" s="60"/>
      <c r="P247" s="60"/>
      <c r="Q247" s="60"/>
      <c r="R247" s="60"/>
    </row>
    <row r="248" spans="2:18" ht="53.25" hidden="1" customHeight="1">
      <c r="B248" s="213" t="s">
        <v>117</v>
      </c>
      <c r="C248" s="9" t="s">
        <v>63</v>
      </c>
      <c r="D248" s="9" t="s">
        <v>63</v>
      </c>
      <c r="E248" s="9" t="s">
        <v>319</v>
      </c>
      <c r="F248" s="9"/>
      <c r="G248" s="18">
        <f>G249</f>
        <v>0</v>
      </c>
      <c r="H248" s="18">
        <f>H249</f>
        <v>0</v>
      </c>
      <c r="I248" s="18">
        <f>I249</f>
        <v>0</v>
      </c>
      <c r="J248" s="60"/>
      <c r="K248" s="97"/>
      <c r="L248" s="97"/>
      <c r="M248" s="60"/>
      <c r="N248" s="60"/>
      <c r="O248" s="60"/>
      <c r="P248" s="60"/>
      <c r="Q248" s="60"/>
      <c r="R248" s="60"/>
    </row>
    <row r="249" spans="2:18" ht="18.75" hidden="1" customHeight="1">
      <c r="B249" s="213" t="s">
        <v>39</v>
      </c>
      <c r="C249" s="9" t="s">
        <v>63</v>
      </c>
      <c r="D249" s="9" t="s">
        <v>63</v>
      </c>
      <c r="E249" s="9" t="s">
        <v>319</v>
      </c>
      <c r="F249" s="9" t="s">
        <v>30</v>
      </c>
      <c r="G249" s="18">
        <v>0</v>
      </c>
      <c r="H249" s="18">
        <v>0</v>
      </c>
      <c r="I249" s="18">
        <v>0</v>
      </c>
      <c r="J249" s="60"/>
      <c r="K249" s="97"/>
      <c r="L249" s="97"/>
      <c r="M249" s="60"/>
      <c r="N249" s="60"/>
      <c r="O249" s="60"/>
      <c r="P249" s="60"/>
      <c r="Q249" s="60"/>
      <c r="R249" s="60"/>
    </row>
    <row r="250" spans="2:18" ht="18" customHeight="1">
      <c r="B250" s="8" t="s">
        <v>130</v>
      </c>
      <c r="C250" s="9" t="s">
        <v>11</v>
      </c>
      <c r="D250" s="9"/>
      <c r="E250" s="9"/>
      <c r="F250" s="9"/>
      <c r="G250" s="21">
        <f>G251</f>
        <v>9562.0999999999985</v>
      </c>
      <c r="H250" s="21">
        <f>H251</f>
        <v>7500</v>
      </c>
      <c r="I250" s="21" t="e">
        <f>I251+I266</f>
        <v>#REF!</v>
      </c>
      <c r="J250" s="60"/>
      <c r="K250" s="97"/>
      <c r="L250" s="97"/>
      <c r="M250" s="60"/>
      <c r="N250" s="60"/>
      <c r="O250" s="60"/>
      <c r="P250" s="60"/>
      <c r="Q250" s="60"/>
      <c r="R250" s="60"/>
    </row>
    <row r="251" spans="2:18" ht="17.25" customHeight="1">
      <c r="B251" s="213" t="s">
        <v>61</v>
      </c>
      <c r="C251" s="9" t="s">
        <v>11</v>
      </c>
      <c r="D251" s="9" t="s">
        <v>6</v>
      </c>
      <c r="E251" s="9"/>
      <c r="F251" s="9"/>
      <c r="G251" s="18">
        <f>G252+G262</f>
        <v>9562.0999999999985</v>
      </c>
      <c r="H251" s="18">
        <f>H252+H262</f>
        <v>7500</v>
      </c>
      <c r="I251" s="18" t="e">
        <f>I252+I262</f>
        <v>#REF!</v>
      </c>
      <c r="J251" s="60"/>
      <c r="K251" s="97"/>
      <c r="L251" s="97"/>
      <c r="M251" s="60"/>
      <c r="N251" s="60"/>
      <c r="O251" s="60"/>
      <c r="P251" s="60"/>
      <c r="Q251" s="60"/>
      <c r="R251" s="60"/>
    </row>
    <row r="252" spans="2:18" ht="18" customHeight="1">
      <c r="B252" s="213" t="s">
        <v>71</v>
      </c>
      <c r="C252" s="9" t="s">
        <v>11</v>
      </c>
      <c r="D252" s="9" t="s">
        <v>6</v>
      </c>
      <c r="E252" s="9" t="s">
        <v>183</v>
      </c>
      <c r="F252" s="9"/>
      <c r="G252" s="18">
        <f>G254+G256+G258+G260</f>
        <v>8462.0999999999985</v>
      </c>
      <c r="H252" s="18">
        <f>H253+H256+H258</f>
        <v>6400</v>
      </c>
      <c r="I252" s="18" t="e">
        <f>I253+I255+I256+I258</f>
        <v>#REF!</v>
      </c>
      <c r="J252" s="60"/>
      <c r="K252" s="97"/>
      <c r="L252" s="97"/>
      <c r="M252" s="60"/>
      <c r="N252" s="60"/>
      <c r="O252" s="60"/>
      <c r="P252" s="60"/>
      <c r="Q252" s="60"/>
      <c r="R252" s="60"/>
    </row>
    <row r="253" spans="2:18" ht="17.25" customHeight="1">
      <c r="B253" s="213" t="s">
        <v>72</v>
      </c>
      <c r="C253" s="9" t="s">
        <v>11</v>
      </c>
      <c r="D253" s="9" t="s">
        <v>6</v>
      </c>
      <c r="E253" s="9" t="s">
        <v>184</v>
      </c>
      <c r="F253" s="9"/>
      <c r="G253" s="18">
        <f>G254</f>
        <v>4501.8999999999996</v>
      </c>
      <c r="H253" s="18">
        <f>H254</f>
        <v>4501.8999999999996</v>
      </c>
      <c r="I253" s="18">
        <f>I254</f>
        <v>4501.8999999999996</v>
      </c>
      <c r="J253" s="60"/>
      <c r="K253" s="97"/>
      <c r="L253" s="97"/>
      <c r="M253" s="60"/>
      <c r="N253" s="60"/>
      <c r="O253" s="60"/>
      <c r="P253" s="60"/>
      <c r="Q253" s="60"/>
      <c r="R253" s="60"/>
    </row>
    <row r="254" spans="2:18" ht="18.75" customHeight="1">
      <c r="B254" s="213" t="s">
        <v>82</v>
      </c>
      <c r="C254" s="9" t="s">
        <v>11</v>
      </c>
      <c r="D254" s="9" t="s">
        <v>6</v>
      </c>
      <c r="E254" s="9" t="s">
        <v>184</v>
      </c>
      <c r="F254" s="9" t="s">
        <v>81</v>
      </c>
      <c r="G254" s="18">
        <v>4501.8999999999996</v>
      </c>
      <c r="H254" s="18">
        <v>4501.8999999999996</v>
      </c>
      <c r="I254" s="18">
        <v>4501.8999999999996</v>
      </c>
      <c r="J254" s="60"/>
      <c r="K254" s="97"/>
      <c r="L254" s="97"/>
      <c r="M254" s="60"/>
      <c r="N254" s="60"/>
      <c r="O254" s="60"/>
      <c r="P254" s="60"/>
      <c r="Q254" s="60"/>
      <c r="R254" s="60"/>
    </row>
    <row r="255" spans="2:18" ht="30.75" hidden="1" customHeight="1">
      <c r="B255" s="213" t="s">
        <v>339</v>
      </c>
      <c r="C255" s="9" t="s">
        <v>11</v>
      </c>
      <c r="D255" s="9" t="s">
        <v>6</v>
      </c>
      <c r="E255" s="9" t="s">
        <v>340</v>
      </c>
      <c r="F255" s="9"/>
      <c r="G255" s="74" t="e">
        <f>#REF!</f>
        <v>#REF!</v>
      </c>
      <c r="H255" s="74" t="e">
        <f>#REF!</f>
        <v>#REF!</v>
      </c>
      <c r="I255" s="74" t="e">
        <f>#REF!</f>
        <v>#REF!</v>
      </c>
      <c r="J255" s="60"/>
      <c r="K255" s="97"/>
      <c r="L255" s="97"/>
      <c r="M255" s="60"/>
      <c r="N255" s="60"/>
      <c r="O255" s="60"/>
      <c r="P255" s="60"/>
      <c r="Q255" s="60"/>
      <c r="R255" s="60"/>
    </row>
    <row r="256" spans="2:18" ht="49.5" customHeight="1">
      <c r="B256" s="258" t="s">
        <v>429</v>
      </c>
      <c r="C256" s="9" t="s">
        <v>11</v>
      </c>
      <c r="D256" s="9" t="s">
        <v>6</v>
      </c>
      <c r="E256" s="9" t="s">
        <v>457</v>
      </c>
      <c r="F256" s="9"/>
      <c r="G256" s="18">
        <f>G257</f>
        <v>1935.1999999999998</v>
      </c>
      <c r="H256" s="18">
        <f>H257</f>
        <v>1898.1</v>
      </c>
      <c r="I256" s="18">
        <f>I257</f>
        <v>1898.1</v>
      </c>
      <c r="J256" s="60"/>
      <c r="K256" s="97"/>
      <c r="L256" s="97"/>
      <c r="M256" s="60"/>
      <c r="N256" s="60"/>
      <c r="O256" s="60"/>
      <c r="P256" s="60"/>
      <c r="Q256" s="60"/>
      <c r="R256" s="60"/>
    </row>
    <row r="257" spans="2:18" ht="21" customHeight="1">
      <c r="B257" s="213" t="str">
        <f>B254</f>
        <v>Субсидия бюджетным учреждениям</v>
      </c>
      <c r="C257" s="9" t="s">
        <v>11</v>
      </c>
      <c r="D257" s="9" t="s">
        <v>6</v>
      </c>
      <c r="E257" s="9" t="s">
        <v>457</v>
      </c>
      <c r="F257" s="9" t="s">
        <v>81</v>
      </c>
      <c r="G257" s="18">
        <f>1898.1+37.1</f>
        <v>1935.1999999999998</v>
      </c>
      <c r="H257" s="18">
        <v>1898.1</v>
      </c>
      <c r="I257" s="18">
        <v>1898.1</v>
      </c>
      <c r="J257" s="60"/>
      <c r="K257" s="97"/>
      <c r="L257" s="97"/>
      <c r="M257" s="60"/>
      <c r="N257" s="60"/>
      <c r="O257" s="60"/>
      <c r="P257" s="60"/>
      <c r="Q257" s="60"/>
      <c r="R257" s="60"/>
    </row>
    <row r="258" spans="2:18" ht="32.25" customHeight="1">
      <c r="B258" s="213" t="str">
        <f>B225</f>
        <v>Софинансирование мероприятий по реализации проекта"Народный бюджет"</v>
      </c>
      <c r="C258" s="9" t="s">
        <v>11</v>
      </c>
      <c r="D258" s="9" t="s">
        <v>6</v>
      </c>
      <c r="E258" s="9" t="s">
        <v>340</v>
      </c>
      <c r="F258" s="9"/>
      <c r="G258" s="74">
        <f>G259</f>
        <v>607.49999999999989</v>
      </c>
      <c r="H258" s="74">
        <f>H259</f>
        <v>0</v>
      </c>
      <c r="I258" s="74">
        <f>I259</f>
        <v>0</v>
      </c>
      <c r="J258" s="60"/>
      <c r="K258" s="97"/>
      <c r="L258" s="97"/>
      <c r="M258" s="60"/>
      <c r="N258" s="60"/>
      <c r="O258" s="60"/>
      <c r="P258" s="60"/>
      <c r="Q258" s="60"/>
      <c r="R258" s="60"/>
    </row>
    <row r="259" spans="2:18" ht="20.25" customHeight="1">
      <c r="B259" s="213" t="str">
        <f>B257</f>
        <v>Субсидия бюджетным учреждениям</v>
      </c>
      <c r="C259" s="9" t="s">
        <v>11</v>
      </c>
      <c r="D259" s="9" t="s">
        <v>6</v>
      </c>
      <c r="E259" s="9" t="s">
        <v>340</v>
      </c>
      <c r="F259" s="9" t="s">
        <v>81</v>
      </c>
      <c r="G259" s="74">
        <f>1603.8-797-199.2-0.1</f>
        <v>607.49999999999989</v>
      </c>
      <c r="H259" s="18">
        <v>0</v>
      </c>
      <c r="I259" s="18">
        <v>0</v>
      </c>
      <c r="J259" s="60"/>
      <c r="K259" s="97"/>
      <c r="L259" s="97"/>
      <c r="M259" s="60"/>
      <c r="N259" s="60"/>
      <c r="O259" s="60"/>
      <c r="P259" s="60"/>
      <c r="Q259" s="60"/>
      <c r="R259" s="60"/>
    </row>
    <row r="260" spans="2:18" ht="16.5" customHeight="1">
      <c r="B260" s="250" t="s">
        <v>633</v>
      </c>
      <c r="C260" s="9" t="s">
        <v>11</v>
      </c>
      <c r="D260" s="9" t="s">
        <v>6</v>
      </c>
      <c r="E260" s="9" t="s">
        <v>632</v>
      </c>
      <c r="F260" s="9"/>
      <c r="G260" s="74">
        <f>G261</f>
        <v>1417.5</v>
      </c>
      <c r="H260" s="18">
        <v>0</v>
      </c>
      <c r="I260" s="18"/>
      <c r="J260" s="60"/>
      <c r="K260" s="97"/>
      <c r="L260" s="97"/>
      <c r="M260" s="60"/>
      <c r="N260" s="60"/>
      <c r="O260" s="60"/>
      <c r="P260" s="60"/>
      <c r="Q260" s="60"/>
      <c r="R260" s="60"/>
    </row>
    <row r="261" spans="2:18" ht="19.5" customHeight="1">
      <c r="B261" s="250" t="str">
        <f>B259</f>
        <v>Субсидия бюджетным учреждениям</v>
      </c>
      <c r="C261" s="9" t="s">
        <v>11</v>
      </c>
      <c r="D261" s="9" t="s">
        <v>6</v>
      </c>
      <c r="E261" s="9" t="s">
        <v>632</v>
      </c>
      <c r="F261" s="9" t="s">
        <v>81</v>
      </c>
      <c r="G261" s="74">
        <v>1417.5</v>
      </c>
      <c r="H261" s="18">
        <v>0</v>
      </c>
      <c r="I261" s="18"/>
      <c r="J261" s="60"/>
      <c r="K261" s="97"/>
      <c r="L261" s="97"/>
      <c r="M261" s="60"/>
      <c r="N261" s="60"/>
      <c r="O261" s="60"/>
      <c r="P261" s="60"/>
      <c r="Q261" s="60"/>
      <c r="R261" s="60"/>
    </row>
    <row r="262" spans="2:18" ht="17.25" customHeight="1">
      <c r="B262" s="213" t="s">
        <v>54</v>
      </c>
      <c r="C262" s="9" t="s">
        <v>11</v>
      </c>
      <c r="D262" s="9" t="s">
        <v>6</v>
      </c>
      <c r="E262" s="9" t="s">
        <v>139</v>
      </c>
      <c r="F262" s="9"/>
      <c r="G262" s="18">
        <f>G264</f>
        <v>1100</v>
      </c>
      <c r="H262" s="18">
        <f>H263</f>
        <v>1100</v>
      </c>
      <c r="I262" s="18">
        <f>I263</f>
        <v>1100</v>
      </c>
      <c r="J262" s="60"/>
      <c r="K262" s="97"/>
      <c r="L262" s="97"/>
      <c r="M262" s="60"/>
      <c r="N262" s="60"/>
      <c r="O262" s="60"/>
      <c r="P262" s="60"/>
      <c r="Q262" s="60"/>
      <c r="R262" s="60"/>
    </row>
    <row r="263" spans="2:18" ht="35.25" customHeight="1">
      <c r="B263" s="213" t="s">
        <v>315</v>
      </c>
      <c r="C263" s="9" t="s">
        <v>11</v>
      </c>
      <c r="D263" s="9" t="s">
        <v>6</v>
      </c>
      <c r="E263" s="9" t="s">
        <v>185</v>
      </c>
      <c r="F263" s="9"/>
      <c r="G263" s="18">
        <f>G264</f>
        <v>1100</v>
      </c>
      <c r="H263" s="18">
        <f>H264</f>
        <v>1100</v>
      </c>
      <c r="I263" s="18">
        <f>I264</f>
        <v>1100</v>
      </c>
      <c r="J263" s="60"/>
      <c r="K263" s="97"/>
      <c r="L263" s="97"/>
      <c r="M263" s="60"/>
      <c r="N263" s="60"/>
      <c r="O263" s="60"/>
      <c r="P263" s="60"/>
      <c r="Q263" s="60"/>
      <c r="R263" s="60"/>
    </row>
    <row r="264" spans="2:18" ht="50.25" customHeight="1">
      <c r="B264" s="213" t="s">
        <v>117</v>
      </c>
      <c r="C264" s="9" t="s">
        <v>11</v>
      </c>
      <c r="D264" s="9" t="s">
        <v>6</v>
      </c>
      <c r="E264" s="9" t="s">
        <v>186</v>
      </c>
      <c r="F264" s="9"/>
      <c r="G264" s="18">
        <f>G265</f>
        <v>1100</v>
      </c>
      <c r="H264" s="18">
        <f t="shared" ref="H264:I264" si="30">H265</f>
        <v>1100</v>
      </c>
      <c r="I264" s="18">
        <f t="shared" si="30"/>
        <v>1100</v>
      </c>
      <c r="J264" s="60"/>
      <c r="K264" s="97"/>
      <c r="L264" s="97"/>
      <c r="M264" s="60"/>
      <c r="N264" s="60"/>
      <c r="O264" s="60"/>
      <c r="P264" s="60"/>
      <c r="Q264" s="60"/>
      <c r="R264" s="60"/>
    </row>
    <row r="265" spans="2:18" ht="18.75" customHeight="1">
      <c r="B265" s="213" t="s">
        <v>39</v>
      </c>
      <c r="C265" s="9" t="s">
        <v>11</v>
      </c>
      <c r="D265" s="9" t="s">
        <v>6</v>
      </c>
      <c r="E265" s="9" t="s">
        <v>186</v>
      </c>
      <c r="F265" s="9" t="s">
        <v>30</v>
      </c>
      <c r="G265" s="18">
        <v>1100</v>
      </c>
      <c r="H265" s="18">
        <v>1100</v>
      </c>
      <c r="I265" s="18">
        <v>1100</v>
      </c>
      <c r="J265" s="60"/>
      <c r="K265" s="97"/>
      <c r="L265" s="97"/>
      <c r="M265" s="60"/>
      <c r="N265" s="60"/>
      <c r="O265" s="60"/>
      <c r="P265" s="60"/>
      <c r="Q265" s="60"/>
      <c r="R265" s="60"/>
    </row>
    <row r="266" spans="2:18" ht="1.5" hidden="1" customHeight="1">
      <c r="B266" s="11" t="s">
        <v>326</v>
      </c>
      <c r="C266" s="9" t="s">
        <v>11</v>
      </c>
      <c r="D266" s="9" t="s">
        <v>7</v>
      </c>
      <c r="E266" s="9"/>
      <c r="F266" s="9"/>
      <c r="G266" s="74" t="e">
        <f>#REF!</f>
        <v>#REF!</v>
      </c>
      <c r="H266" s="74" t="e">
        <f>#REF!</f>
        <v>#REF!</v>
      </c>
      <c r="I266" s="74" t="e">
        <f>#REF!</f>
        <v>#REF!</v>
      </c>
      <c r="J266" s="60"/>
      <c r="K266" s="97"/>
      <c r="L266" s="97"/>
      <c r="M266" s="60"/>
      <c r="N266" s="60"/>
      <c r="O266" s="60"/>
      <c r="P266" s="60"/>
      <c r="Q266" s="60"/>
      <c r="R266" s="60"/>
    </row>
    <row r="267" spans="2:18" ht="18.75" customHeight="1">
      <c r="B267" s="8" t="s">
        <v>24</v>
      </c>
      <c r="C267" s="9" t="s">
        <v>15</v>
      </c>
      <c r="D267" s="9"/>
      <c r="E267" s="9"/>
      <c r="F267" s="9"/>
      <c r="G267" s="21">
        <f>G268</f>
        <v>278.5</v>
      </c>
      <c r="H267" s="21">
        <f t="shared" ref="H267:I269" si="31">H268</f>
        <v>278.5</v>
      </c>
      <c r="I267" s="21">
        <f t="shared" si="31"/>
        <v>278.5</v>
      </c>
      <c r="J267" s="60"/>
      <c r="K267" s="97"/>
      <c r="L267" s="97"/>
      <c r="M267" s="60"/>
      <c r="N267" s="60"/>
      <c r="O267" s="60"/>
      <c r="P267" s="60"/>
      <c r="Q267" s="60"/>
      <c r="R267" s="60"/>
    </row>
    <row r="268" spans="2:18" ht="19.5" customHeight="1">
      <c r="B268" s="213" t="s">
        <v>59</v>
      </c>
      <c r="C268" s="9" t="s">
        <v>15</v>
      </c>
      <c r="D268" s="9" t="s">
        <v>6</v>
      </c>
      <c r="E268" s="9"/>
      <c r="F268" s="9"/>
      <c r="G268" s="18">
        <f>G269</f>
        <v>278.5</v>
      </c>
      <c r="H268" s="18">
        <f t="shared" si="31"/>
        <v>278.5</v>
      </c>
      <c r="I268" s="18">
        <f t="shared" si="31"/>
        <v>278.5</v>
      </c>
      <c r="J268" s="60"/>
      <c r="K268" s="97"/>
      <c r="L268" s="97"/>
      <c r="M268" s="60"/>
      <c r="N268" s="60"/>
      <c r="O268" s="60"/>
      <c r="P268" s="60"/>
      <c r="Q268" s="60"/>
      <c r="R268" s="60"/>
    </row>
    <row r="269" spans="2:18" ht="21" customHeight="1">
      <c r="B269" s="213" t="s">
        <v>89</v>
      </c>
      <c r="C269" s="9" t="s">
        <v>15</v>
      </c>
      <c r="D269" s="9" t="s">
        <v>6</v>
      </c>
      <c r="E269" s="9" t="s">
        <v>187</v>
      </c>
      <c r="F269" s="9"/>
      <c r="G269" s="18">
        <f>G270</f>
        <v>278.5</v>
      </c>
      <c r="H269" s="18">
        <f t="shared" si="31"/>
        <v>278.5</v>
      </c>
      <c r="I269" s="18">
        <f t="shared" si="31"/>
        <v>278.5</v>
      </c>
      <c r="J269" s="60"/>
      <c r="K269" s="97"/>
      <c r="L269" s="97"/>
      <c r="M269" s="60"/>
      <c r="N269" s="60"/>
      <c r="O269" s="60"/>
      <c r="P269" s="60"/>
      <c r="Q269" s="60"/>
      <c r="R269" s="60"/>
    </row>
    <row r="270" spans="2:18" ht="19.5" customHeight="1">
      <c r="B270" s="213" t="s">
        <v>60</v>
      </c>
      <c r="C270" s="9" t="s">
        <v>15</v>
      </c>
      <c r="D270" s="9" t="s">
        <v>6</v>
      </c>
      <c r="E270" s="9" t="s">
        <v>188</v>
      </c>
      <c r="F270" s="9"/>
      <c r="G270" s="18">
        <f>G271</f>
        <v>278.5</v>
      </c>
      <c r="H270" s="18">
        <f>H271</f>
        <v>278.5</v>
      </c>
      <c r="I270" s="18">
        <f>I271</f>
        <v>278.5</v>
      </c>
      <c r="J270" s="60"/>
      <c r="K270" s="97"/>
      <c r="L270" s="97"/>
      <c r="M270" s="60"/>
      <c r="N270" s="60"/>
      <c r="O270" s="60"/>
      <c r="P270" s="60"/>
      <c r="Q270" s="60"/>
      <c r="R270" s="60"/>
    </row>
    <row r="271" spans="2:18" ht="18.75" customHeight="1">
      <c r="B271" s="237" t="s">
        <v>574</v>
      </c>
      <c r="C271" s="9" t="s">
        <v>15</v>
      </c>
      <c r="D271" s="9" t="s">
        <v>6</v>
      </c>
      <c r="E271" s="9" t="s">
        <v>188</v>
      </c>
      <c r="F271" s="9" t="s">
        <v>638</v>
      </c>
      <c r="G271" s="18">
        <v>278.5</v>
      </c>
      <c r="H271" s="18">
        <v>278.5</v>
      </c>
      <c r="I271" s="18">
        <v>278.5</v>
      </c>
      <c r="J271" s="60"/>
      <c r="K271" s="97"/>
      <c r="L271" s="97"/>
      <c r="M271" s="60"/>
      <c r="N271" s="60"/>
      <c r="O271" s="60"/>
      <c r="P271" s="60"/>
      <c r="Q271" s="60"/>
      <c r="R271" s="60"/>
    </row>
    <row r="272" spans="2:18" ht="19.5" customHeight="1">
      <c r="B272" s="8" t="s">
        <v>31</v>
      </c>
      <c r="C272" s="9" t="s">
        <v>32</v>
      </c>
      <c r="D272" s="9"/>
      <c r="E272" s="9"/>
      <c r="F272" s="9"/>
      <c r="G272" s="21">
        <f t="shared" ref="G272:I274" si="32">G273</f>
        <v>1746.5</v>
      </c>
      <c r="H272" s="21">
        <f t="shared" si="32"/>
        <v>1746.5</v>
      </c>
      <c r="I272" s="21">
        <f t="shared" si="32"/>
        <v>1746.5</v>
      </c>
      <c r="J272" s="60"/>
      <c r="K272" s="97"/>
      <c r="L272" s="97"/>
      <c r="M272" s="60"/>
      <c r="N272" s="60"/>
      <c r="O272" s="60"/>
      <c r="P272" s="60"/>
      <c r="Q272" s="60"/>
      <c r="R272" s="60"/>
    </row>
    <row r="273" spans="2:18" ht="18.75" customHeight="1">
      <c r="B273" s="213" t="s">
        <v>100</v>
      </c>
      <c r="C273" s="9" t="s">
        <v>32</v>
      </c>
      <c r="D273" s="9" t="s">
        <v>6</v>
      </c>
      <c r="E273" s="9"/>
      <c r="F273" s="9"/>
      <c r="G273" s="18">
        <f>G274+G283</f>
        <v>1746.5</v>
      </c>
      <c r="H273" s="18">
        <f>H274+H278</f>
        <v>1746.5</v>
      </c>
      <c r="I273" s="18">
        <f>I274+I278</f>
        <v>1746.5</v>
      </c>
      <c r="J273" s="60"/>
      <c r="K273" s="97"/>
      <c r="L273" s="97"/>
      <c r="M273" s="60"/>
      <c r="N273" s="60"/>
      <c r="O273" s="60"/>
      <c r="P273" s="60"/>
      <c r="Q273" s="60"/>
      <c r="R273" s="60"/>
    </row>
    <row r="274" spans="2:18" ht="18.75" customHeight="1">
      <c r="B274" s="213" t="s">
        <v>54</v>
      </c>
      <c r="C274" s="9" t="s">
        <v>32</v>
      </c>
      <c r="D274" s="9" t="s">
        <v>6</v>
      </c>
      <c r="E274" s="9" t="s">
        <v>139</v>
      </c>
      <c r="F274" s="9"/>
      <c r="G274" s="18">
        <f>G275</f>
        <v>1746.5</v>
      </c>
      <c r="H274" s="18">
        <f t="shared" si="32"/>
        <v>1746.5</v>
      </c>
      <c r="I274" s="18">
        <f t="shared" si="32"/>
        <v>1746.5</v>
      </c>
      <c r="J274" s="60"/>
      <c r="K274" s="97"/>
      <c r="L274" s="97"/>
      <c r="M274" s="60"/>
      <c r="N274" s="60"/>
      <c r="O274" s="60"/>
      <c r="P274" s="60"/>
      <c r="Q274" s="60"/>
      <c r="R274" s="60"/>
    </row>
    <row r="275" spans="2:18" ht="33" customHeight="1">
      <c r="B275" s="213" t="s">
        <v>309</v>
      </c>
      <c r="C275" s="9" t="s">
        <v>32</v>
      </c>
      <c r="D275" s="9" t="s">
        <v>6</v>
      </c>
      <c r="E275" s="9" t="s">
        <v>310</v>
      </c>
      <c r="F275" s="9"/>
      <c r="G275" s="18">
        <f>G277</f>
        <v>1746.5</v>
      </c>
      <c r="H275" s="18">
        <f>H277</f>
        <v>1746.5</v>
      </c>
      <c r="I275" s="18">
        <f>I277</f>
        <v>1746.5</v>
      </c>
      <c r="J275" s="60"/>
      <c r="K275" s="97"/>
      <c r="L275" s="97"/>
      <c r="M275" s="60"/>
      <c r="N275" s="60"/>
      <c r="O275" s="60"/>
      <c r="P275" s="60"/>
      <c r="Q275" s="60"/>
      <c r="R275" s="60"/>
    </row>
    <row r="276" spans="2:18" ht="51.75" customHeight="1">
      <c r="B276" s="213" t="s">
        <v>117</v>
      </c>
      <c r="C276" s="9" t="s">
        <v>32</v>
      </c>
      <c r="D276" s="9" t="s">
        <v>6</v>
      </c>
      <c r="E276" s="9" t="s">
        <v>311</v>
      </c>
      <c r="F276" s="9"/>
      <c r="G276" s="18">
        <f>G277</f>
        <v>1746.5</v>
      </c>
      <c r="H276" s="18">
        <f>H277</f>
        <v>1746.5</v>
      </c>
      <c r="I276" s="18">
        <f>I277</f>
        <v>1746.5</v>
      </c>
      <c r="J276" s="60"/>
      <c r="K276" s="97"/>
      <c r="L276" s="97"/>
      <c r="M276" s="60"/>
      <c r="N276" s="60"/>
      <c r="O276" s="60"/>
      <c r="P276" s="60"/>
      <c r="Q276" s="60"/>
      <c r="R276" s="60"/>
    </row>
    <row r="277" spans="2:18" ht="21.75" customHeight="1">
      <c r="B277" s="213" t="s">
        <v>39</v>
      </c>
      <c r="C277" s="9" t="s">
        <v>32</v>
      </c>
      <c r="D277" s="9" t="s">
        <v>6</v>
      </c>
      <c r="E277" s="9" t="s">
        <v>311</v>
      </c>
      <c r="F277" s="9" t="s">
        <v>30</v>
      </c>
      <c r="G277" s="18">
        <v>1746.5</v>
      </c>
      <c r="H277" s="18">
        <f>G277</f>
        <v>1746.5</v>
      </c>
      <c r="I277" s="18">
        <f>H277</f>
        <v>1746.5</v>
      </c>
      <c r="J277" s="60"/>
      <c r="K277" s="97"/>
      <c r="L277" s="97"/>
      <c r="M277" s="60"/>
      <c r="N277" s="60"/>
      <c r="O277" s="60"/>
      <c r="P277" s="60"/>
      <c r="Q277" s="60"/>
      <c r="R277" s="60"/>
    </row>
    <row r="278" spans="2:18" ht="0.75" hidden="1" customHeight="1">
      <c r="B278" s="213" t="s">
        <v>103</v>
      </c>
      <c r="C278" s="9" t="s">
        <v>32</v>
      </c>
      <c r="D278" s="9" t="s">
        <v>6</v>
      </c>
      <c r="E278" s="9" t="s">
        <v>183</v>
      </c>
      <c r="F278" s="9"/>
      <c r="G278" s="18">
        <f>G279+G281+G284</f>
        <v>0</v>
      </c>
      <c r="H278" s="18">
        <f t="shared" ref="G278:I279" si="33">H279</f>
        <v>0</v>
      </c>
      <c r="I278" s="18">
        <f t="shared" si="33"/>
        <v>0</v>
      </c>
      <c r="J278" s="60"/>
      <c r="K278" s="97"/>
      <c r="L278" s="97"/>
      <c r="M278" s="60"/>
      <c r="N278" s="60"/>
      <c r="O278" s="60"/>
      <c r="P278" s="60"/>
      <c r="Q278" s="60"/>
      <c r="R278" s="60"/>
    </row>
    <row r="279" spans="2:18" ht="16.5" hidden="1" customHeight="1">
      <c r="B279" s="213" t="s">
        <v>121</v>
      </c>
      <c r="C279" s="9" t="s">
        <v>32</v>
      </c>
      <c r="D279" s="9" t="s">
        <v>6</v>
      </c>
      <c r="E279" s="9" t="s">
        <v>189</v>
      </c>
      <c r="F279" s="9"/>
      <c r="G279" s="18">
        <f t="shared" si="33"/>
        <v>0</v>
      </c>
      <c r="H279" s="18">
        <f t="shared" si="33"/>
        <v>0</v>
      </c>
      <c r="I279" s="18">
        <f t="shared" si="33"/>
        <v>0</v>
      </c>
      <c r="J279" s="60"/>
      <c r="K279" s="97"/>
      <c r="L279" s="97"/>
      <c r="M279" s="60"/>
      <c r="N279" s="60"/>
      <c r="O279" s="60"/>
      <c r="P279" s="60"/>
      <c r="Q279" s="60"/>
      <c r="R279" s="60"/>
    </row>
    <row r="280" spans="2:18" ht="19.5" hidden="1" customHeight="1">
      <c r="B280" s="213" t="s">
        <v>82</v>
      </c>
      <c r="C280" s="9" t="s">
        <v>32</v>
      </c>
      <c r="D280" s="9" t="s">
        <v>6</v>
      </c>
      <c r="E280" s="9" t="s">
        <v>189</v>
      </c>
      <c r="F280" s="9" t="s">
        <v>81</v>
      </c>
      <c r="G280" s="18">
        <v>0</v>
      </c>
      <c r="H280" s="18">
        <v>0</v>
      </c>
      <c r="I280" s="18">
        <v>0</v>
      </c>
      <c r="J280" s="60"/>
      <c r="K280" s="97"/>
      <c r="L280" s="97"/>
      <c r="M280" s="60"/>
      <c r="N280" s="60"/>
      <c r="O280" s="60"/>
      <c r="P280" s="60"/>
      <c r="Q280" s="60"/>
      <c r="R280" s="60"/>
    </row>
    <row r="281" spans="2:18" ht="40.5" hidden="1" customHeight="1">
      <c r="B281" s="213" t="s">
        <v>335</v>
      </c>
      <c r="C281" s="9" t="s">
        <v>32</v>
      </c>
      <c r="D281" s="9" t="s">
        <v>6</v>
      </c>
      <c r="E281" s="9" t="s">
        <v>340</v>
      </c>
      <c r="F281" s="9"/>
      <c r="G281" s="18">
        <f>G282+G283</f>
        <v>0</v>
      </c>
      <c r="H281" s="18">
        <f>H282+H283</f>
        <v>0</v>
      </c>
      <c r="I281" s="18">
        <f>I282+I283</f>
        <v>0</v>
      </c>
      <c r="J281" s="60"/>
      <c r="K281" s="97"/>
      <c r="L281" s="97"/>
      <c r="M281" s="60"/>
      <c r="N281" s="60"/>
      <c r="O281" s="60"/>
      <c r="P281" s="60"/>
      <c r="Q281" s="60"/>
      <c r="R281" s="60"/>
    </row>
    <row r="282" spans="2:18" ht="34.5" hidden="1" customHeight="1">
      <c r="B282" s="213" t="s">
        <v>46</v>
      </c>
      <c r="C282" s="9" t="s">
        <v>32</v>
      </c>
      <c r="D282" s="9" t="s">
        <v>6</v>
      </c>
      <c r="E282" s="9" t="s">
        <v>340</v>
      </c>
      <c r="F282" s="9" t="s">
        <v>27</v>
      </c>
      <c r="G282" s="18"/>
      <c r="H282" s="18">
        <v>0</v>
      </c>
      <c r="I282" s="18">
        <v>0</v>
      </c>
      <c r="J282" s="60"/>
      <c r="K282" s="97"/>
      <c r="L282" s="97"/>
      <c r="M282" s="60"/>
      <c r="N282" s="60"/>
      <c r="O282" s="60"/>
      <c r="P282" s="60"/>
      <c r="Q282" s="60"/>
      <c r="R282" s="60"/>
    </row>
    <row r="283" spans="2:18" ht="37.5" hidden="1" customHeight="1">
      <c r="B283" s="213" t="s">
        <v>463</v>
      </c>
      <c r="C283" s="9" t="s">
        <v>32</v>
      </c>
      <c r="D283" s="9" t="s">
        <v>6</v>
      </c>
      <c r="E283" s="9" t="s">
        <v>464</v>
      </c>
      <c r="F283" s="9"/>
      <c r="G283" s="18">
        <f>G284</f>
        <v>0</v>
      </c>
      <c r="H283" s="160">
        <v>0</v>
      </c>
      <c r="I283" s="160">
        <v>0</v>
      </c>
      <c r="J283" s="60"/>
      <c r="K283" s="97"/>
      <c r="L283" s="97"/>
      <c r="M283" s="60"/>
      <c r="N283" s="60"/>
      <c r="O283" s="60"/>
      <c r="P283" s="60"/>
      <c r="Q283" s="60"/>
      <c r="R283" s="60"/>
    </row>
    <row r="284" spans="2:18" ht="37.5" hidden="1" customHeight="1">
      <c r="B284" s="213" t="str">
        <f>B258</f>
        <v>Софинансирование мероприятий по реализации проекта"Народный бюджет"</v>
      </c>
      <c r="C284" s="9" t="s">
        <v>32</v>
      </c>
      <c r="D284" s="9" t="s">
        <v>6</v>
      </c>
      <c r="E284" s="9" t="s">
        <v>462</v>
      </c>
      <c r="F284" s="9"/>
      <c r="G284" s="18">
        <f>G285</f>
        <v>0</v>
      </c>
      <c r="H284" s="18">
        <f>H285</f>
        <v>0</v>
      </c>
      <c r="I284" s="18">
        <f>I285</f>
        <v>0</v>
      </c>
      <c r="J284" s="60"/>
      <c r="K284" s="97"/>
      <c r="L284" s="97"/>
      <c r="M284" s="60"/>
      <c r="N284" s="60"/>
      <c r="O284" s="60"/>
      <c r="P284" s="60"/>
      <c r="Q284" s="60"/>
      <c r="R284" s="60"/>
    </row>
    <row r="285" spans="2:18" ht="33" hidden="1" customHeight="1">
      <c r="B285" s="213" t="s">
        <v>46</v>
      </c>
      <c r="C285" s="9" t="s">
        <v>32</v>
      </c>
      <c r="D285" s="9" t="s">
        <v>6</v>
      </c>
      <c r="E285" s="9" t="s">
        <v>461</v>
      </c>
      <c r="F285" s="9" t="s">
        <v>27</v>
      </c>
      <c r="G285" s="18">
        <v>0</v>
      </c>
      <c r="H285" s="18">
        <v>0</v>
      </c>
      <c r="I285" s="18">
        <v>0</v>
      </c>
      <c r="J285" s="60"/>
      <c r="K285" s="97"/>
      <c r="L285" s="97"/>
      <c r="M285" s="60"/>
      <c r="N285" s="60"/>
      <c r="O285" s="60"/>
      <c r="P285" s="60"/>
      <c r="Q285" s="60"/>
      <c r="R285" s="60"/>
    </row>
    <row r="286" spans="2:18" ht="18.75" customHeight="1">
      <c r="B286" s="16" t="s">
        <v>86</v>
      </c>
      <c r="C286" s="9" t="s">
        <v>87</v>
      </c>
      <c r="D286" s="9"/>
      <c r="E286" s="45"/>
      <c r="F286" s="45"/>
      <c r="G286" s="21">
        <f>G287</f>
        <v>50</v>
      </c>
      <c r="H286" s="21">
        <f>H287</f>
        <v>50</v>
      </c>
      <c r="I286" s="21">
        <f>I287</f>
        <v>50</v>
      </c>
      <c r="J286" s="60"/>
      <c r="K286" s="97"/>
      <c r="L286" s="97"/>
      <c r="M286" s="60"/>
      <c r="N286" s="60"/>
      <c r="O286" s="60"/>
      <c r="P286" s="60"/>
      <c r="Q286" s="60"/>
      <c r="R286" s="60"/>
    </row>
    <row r="287" spans="2:18" ht="17.25" customHeight="1">
      <c r="B287" s="11" t="s">
        <v>88</v>
      </c>
      <c r="C287" s="9" t="s">
        <v>87</v>
      </c>
      <c r="D287" s="9" t="s">
        <v>8</v>
      </c>
      <c r="E287" s="9"/>
      <c r="F287" s="9"/>
      <c r="G287" s="18">
        <f>G289</f>
        <v>50</v>
      </c>
      <c r="H287" s="18">
        <f>H289</f>
        <v>50</v>
      </c>
      <c r="I287" s="18">
        <f>I289</f>
        <v>50</v>
      </c>
      <c r="J287" s="60"/>
      <c r="K287" s="97"/>
      <c r="L287" s="97"/>
      <c r="M287" s="60"/>
      <c r="N287" s="60"/>
      <c r="O287" s="60"/>
      <c r="P287" s="60"/>
      <c r="Q287" s="60"/>
      <c r="R287" s="60"/>
    </row>
    <row r="288" spans="2:18" ht="17.25" customHeight="1">
      <c r="B288" s="11" t="s">
        <v>122</v>
      </c>
      <c r="C288" s="9" t="s">
        <v>87</v>
      </c>
      <c r="D288" s="9" t="s">
        <v>8</v>
      </c>
      <c r="E288" s="9" t="s">
        <v>190</v>
      </c>
      <c r="F288" s="9"/>
      <c r="G288" s="18">
        <f t="shared" ref="G288:I289" si="34">G289</f>
        <v>50</v>
      </c>
      <c r="H288" s="18">
        <f t="shared" si="34"/>
        <v>50</v>
      </c>
      <c r="I288" s="18">
        <f t="shared" si="34"/>
        <v>50</v>
      </c>
      <c r="J288" s="60"/>
      <c r="K288" s="97"/>
      <c r="L288" s="97"/>
      <c r="M288" s="60"/>
      <c r="N288" s="60"/>
      <c r="O288" s="60"/>
      <c r="P288" s="60"/>
      <c r="Q288" s="60"/>
      <c r="R288" s="60"/>
    </row>
    <row r="289" spans="2:18" ht="16.5" customHeight="1">
      <c r="B289" s="213" t="s">
        <v>90</v>
      </c>
      <c r="C289" s="9" t="s">
        <v>87</v>
      </c>
      <c r="D289" s="9" t="s">
        <v>8</v>
      </c>
      <c r="E289" s="9" t="s">
        <v>191</v>
      </c>
      <c r="F289" s="9"/>
      <c r="G289" s="18">
        <f t="shared" si="34"/>
        <v>50</v>
      </c>
      <c r="H289" s="18">
        <f t="shared" si="34"/>
        <v>50</v>
      </c>
      <c r="I289" s="18">
        <f t="shared" si="34"/>
        <v>50</v>
      </c>
      <c r="J289" s="60"/>
      <c r="K289" s="97"/>
      <c r="L289" s="97"/>
      <c r="M289" s="60"/>
      <c r="N289" s="60"/>
      <c r="O289" s="60"/>
      <c r="P289" s="60"/>
      <c r="Q289" s="60"/>
      <c r="R289" s="60"/>
    </row>
    <row r="290" spans="2:18" ht="33.75" customHeight="1">
      <c r="B290" s="213" t="s">
        <v>46</v>
      </c>
      <c r="C290" s="9" t="s">
        <v>87</v>
      </c>
      <c r="D290" s="9" t="s">
        <v>8</v>
      </c>
      <c r="E290" s="9" t="s">
        <v>191</v>
      </c>
      <c r="F290" s="9" t="s">
        <v>27</v>
      </c>
      <c r="G290" s="18">
        <v>50</v>
      </c>
      <c r="H290" s="18">
        <v>50</v>
      </c>
      <c r="I290" s="18">
        <v>50</v>
      </c>
      <c r="J290" s="60"/>
      <c r="K290" s="97"/>
      <c r="L290" s="97"/>
      <c r="M290" s="60"/>
      <c r="N290" s="60"/>
      <c r="O290" s="60"/>
      <c r="P290" s="60"/>
      <c r="Q290" s="60"/>
      <c r="R290" s="60"/>
    </row>
    <row r="291" spans="2:18" ht="15.75">
      <c r="B291" s="213" t="s">
        <v>313</v>
      </c>
      <c r="C291" s="9"/>
      <c r="D291" s="9"/>
      <c r="E291" s="9"/>
      <c r="F291" s="9"/>
      <c r="G291" s="18"/>
      <c r="H291" s="18">
        <v>1276</v>
      </c>
      <c r="I291" s="18">
        <v>2435</v>
      </c>
      <c r="J291" s="73"/>
      <c r="K291" s="97"/>
      <c r="L291" s="97"/>
      <c r="M291" s="60"/>
      <c r="N291" s="60"/>
      <c r="O291" s="60"/>
      <c r="P291" s="60"/>
      <c r="Q291" s="60"/>
      <c r="R291" s="60"/>
    </row>
    <row r="292" spans="2:18" ht="16.5" customHeight="1">
      <c r="B292" s="8" t="s">
        <v>4</v>
      </c>
      <c r="C292" s="9"/>
      <c r="D292" s="9"/>
      <c r="E292" s="9"/>
      <c r="F292" s="9"/>
      <c r="G292" s="21">
        <f>G17+G99+G112+G146+G241+G250+G267+G286+G272+G291</f>
        <v>162576.9</v>
      </c>
      <c r="H292" s="21">
        <f>H17+H99+H112+H146+H241+H250+H267+H286+H272+H291</f>
        <v>155609.09999999998</v>
      </c>
      <c r="I292" s="21" t="e">
        <f>I17+I99+I112+I146+I241+I250+I267+I286+I272+I291</f>
        <v>#REF!</v>
      </c>
      <c r="J292" s="75"/>
      <c r="K292" s="97"/>
      <c r="L292" s="99"/>
      <c r="M292" s="60"/>
      <c r="N292" s="60"/>
      <c r="O292" s="60"/>
      <c r="P292" s="60"/>
      <c r="Q292" s="60"/>
      <c r="R292" s="60"/>
    </row>
    <row r="293" spans="2:18" ht="35.25" customHeight="1">
      <c r="G293" s="137"/>
      <c r="H293" s="124"/>
      <c r="I293" s="124"/>
      <c r="J293" s="124"/>
      <c r="K293" s="97"/>
      <c r="L293" s="97"/>
      <c r="M293" s="60"/>
      <c r="N293" s="60"/>
      <c r="O293" s="60"/>
      <c r="P293" s="60"/>
      <c r="Q293" s="60"/>
      <c r="R293" s="60"/>
    </row>
    <row r="294" spans="2:18" ht="35.25" customHeight="1">
      <c r="G294" s="137"/>
      <c r="H294" s="124"/>
      <c r="I294" s="124"/>
      <c r="J294" s="60"/>
      <c r="K294" s="97"/>
      <c r="L294" s="97"/>
      <c r="M294" s="60"/>
      <c r="N294" s="60"/>
      <c r="O294" s="60"/>
      <c r="P294" s="60"/>
      <c r="Q294" s="60"/>
      <c r="R294" s="60"/>
    </row>
    <row r="295" spans="2:18" ht="35.25" customHeight="1">
      <c r="H295" s="61"/>
      <c r="I295" s="61"/>
      <c r="J295" s="60"/>
      <c r="K295" s="97"/>
      <c r="L295" s="97"/>
      <c r="M295" s="60"/>
      <c r="N295" s="60"/>
      <c r="O295" s="60"/>
      <c r="P295" s="60"/>
      <c r="Q295" s="60"/>
      <c r="R295" s="60"/>
    </row>
    <row r="296" spans="2:18" ht="35.25" customHeight="1">
      <c r="G296" s="61"/>
      <c r="H296" s="61"/>
      <c r="I296" s="61"/>
    </row>
    <row r="298" spans="2:18" ht="35.25" customHeight="1">
      <c r="G298" s="61"/>
      <c r="H298" s="61"/>
    </row>
    <row r="470" spans="7:7" ht="35.25" customHeight="1">
      <c r="G470" s="61"/>
    </row>
    <row r="472" spans="7:7" ht="35.25" customHeight="1">
      <c r="G472" s="61"/>
    </row>
  </sheetData>
  <mergeCells count="12">
    <mergeCell ref="G3:H4"/>
    <mergeCell ref="G14:I14"/>
    <mergeCell ref="G6:I6"/>
    <mergeCell ref="G7:I7"/>
    <mergeCell ref="B9:I9"/>
    <mergeCell ref="B10:I10"/>
    <mergeCell ref="B12:F12"/>
    <mergeCell ref="B14:B15"/>
    <mergeCell ref="C14:C15"/>
    <mergeCell ref="D14:D15"/>
    <mergeCell ref="E14:E15"/>
    <mergeCell ref="F14:F15"/>
  </mergeCells>
  <pageMargins left="0.82677165354330717" right="0.35433070866141736" top="0.35433070866141736" bottom="0.23622047244094491" header="0.31496062992125984" footer="0.23622047244094491"/>
  <pageSetup paperSize="9" scale="64" fitToHeight="6" orientation="portrait" r:id="rId1"/>
  <rowBreaks count="5" manualBreakCount="5">
    <brk id="46" min="1" max="8" man="1"/>
    <brk id="107" min="1" max="8" man="1"/>
    <brk id="180" min="1" max="8" man="1"/>
    <brk id="221" min="1" max="8" man="1"/>
    <brk id="29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45"/>
  <sheetViews>
    <sheetView view="pageBreakPreview" topLeftCell="B1" zoomScale="90" zoomScaleNormal="70" zoomScaleSheetLayoutView="90" workbookViewId="0">
      <selection activeCell="B12" sqref="B12:B13"/>
    </sheetView>
  </sheetViews>
  <sheetFormatPr defaultRowHeight="35.25" customHeight="1"/>
  <cols>
    <col min="1" max="1" width="18.28515625" style="6" hidden="1" customWidth="1"/>
    <col min="2" max="2" width="64.5703125" style="6" customWidth="1"/>
    <col min="3" max="3" width="11" style="6" customWidth="1"/>
    <col min="4" max="4" width="11.42578125" style="6" customWidth="1"/>
    <col min="5" max="5" width="23.28515625" style="6" customWidth="1"/>
    <col min="6" max="6" width="10.85546875" style="6" customWidth="1"/>
    <col min="7" max="7" width="19.28515625" style="6" hidden="1" customWidth="1"/>
    <col min="8" max="8" width="0.140625" style="6" hidden="1" customWidth="1"/>
    <col min="9" max="9" width="25.42578125" style="6" customWidth="1"/>
    <col min="10" max="10" width="15.7109375" style="6" customWidth="1"/>
    <col min="11" max="11" width="17.5703125" style="59" customWidth="1"/>
    <col min="12" max="12" width="9.140625" style="59"/>
    <col min="13" max="16384" width="9.140625" style="6"/>
  </cols>
  <sheetData>
    <row r="1" spans="2:9" ht="47.25" customHeight="1">
      <c r="F1" s="365" t="s">
        <v>643</v>
      </c>
      <c r="G1" s="365"/>
      <c r="H1" s="365"/>
      <c r="I1" s="365"/>
    </row>
    <row r="2" spans="2:9" ht="35.25" hidden="1" customHeight="1"/>
    <row r="3" spans="2:9" ht="12" customHeight="1"/>
    <row r="4" spans="2:9" ht="105.75" customHeight="1">
      <c r="B4" s="56"/>
      <c r="E4" s="52"/>
      <c r="F4" s="362" t="s">
        <v>537</v>
      </c>
      <c r="G4" s="362"/>
      <c r="H4" s="362"/>
      <c r="I4" s="362"/>
    </row>
    <row r="5" spans="2:9" ht="23.25" customHeight="1">
      <c r="B5" s="56"/>
      <c r="E5" s="52"/>
      <c r="F5" s="369" t="s">
        <v>591</v>
      </c>
      <c r="G5" s="369"/>
      <c r="H5" s="369"/>
      <c r="I5" s="369"/>
    </row>
    <row r="6" spans="2:9" ht="8.25" customHeight="1">
      <c r="B6" s="57"/>
    </row>
    <row r="7" spans="2:9" ht="22.5" customHeight="1">
      <c r="B7" s="276" t="s">
        <v>17</v>
      </c>
      <c r="C7" s="276"/>
      <c r="D7" s="276"/>
      <c r="E7" s="276"/>
      <c r="F7" s="276"/>
      <c r="G7" s="276"/>
      <c r="H7" s="276"/>
      <c r="I7" s="276"/>
    </row>
    <row r="8" spans="2:9" ht="51.75" customHeight="1">
      <c r="B8" s="363" t="s">
        <v>536</v>
      </c>
      <c r="C8" s="363"/>
      <c r="D8" s="363"/>
      <c r="E8" s="363"/>
      <c r="F8" s="363"/>
      <c r="G8" s="363"/>
      <c r="H8" s="363"/>
      <c r="I8" s="363"/>
    </row>
    <row r="9" spans="2:9" ht="2.25" customHeight="1">
      <c r="B9" s="58" t="s">
        <v>5</v>
      </c>
      <c r="C9" s="59"/>
      <c r="D9" s="59"/>
      <c r="E9" s="59"/>
      <c r="F9" s="59"/>
    </row>
    <row r="10" spans="2:9" ht="9" customHeight="1">
      <c r="B10" s="276"/>
      <c r="C10" s="276"/>
      <c r="D10" s="276"/>
      <c r="E10" s="276"/>
      <c r="F10" s="276"/>
    </row>
    <row r="11" spans="2:9" ht="18" customHeight="1">
      <c r="B11" s="58"/>
      <c r="C11" s="59"/>
      <c r="D11" s="59"/>
      <c r="E11" s="59"/>
      <c r="F11" s="59"/>
      <c r="I11" s="219" t="s">
        <v>18</v>
      </c>
    </row>
    <row r="12" spans="2:9" ht="35.25" customHeight="1">
      <c r="B12" s="361" t="s">
        <v>1</v>
      </c>
      <c r="C12" s="361" t="s">
        <v>2</v>
      </c>
      <c r="D12" s="361" t="s">
        <v>3</v>
      </c>
      <c r="E12" s="361" t="s">
        <v>50</v>
      </c>
      <c r="F12" s="361" t="s">
        <v>51</v>
      </c>
      <c r="G12" s="366" t="s">
        <v>312</v>
      </c>
      <c r="H12" s="367"/>
      <c r="I12" s="368"/>
    </row>
    <row r="13" spans="2:9" ht="23.25" customHeight="1">
      <c r="B13" s="364"/>
      <c r="C13" s="361"/>
      <c r="D13" s="361"/>
      <c r="E13" s="361"/>
      <c r="F13" s="361"/>
      <c r="G13" s="44" t="s">
        <v>428</v>
      </c>
      <c r="H13" s="44" t="s">
        <v>440</v>
      </c>
      <c r="I13" s="44" t="s">
        <v>494</v>
      </c>
    </row>
    <row r="14" spans="2:9" ht="16.5" customHeight="1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</row>
    <row r="15" spans="2:9" ht="18.75" customHeight="1">
      <c r="B15" s="8" t="s">
        <v>13</v>
      </c>
      <c r="C15" s="9" t="s">
        <v>6</v>
      </c>
      <c r="D15" s="9"/>
      <c r="E15" s="9"/>
      <c r="F15" s="9"/>
      <c r="G15" s="21">
        <f>G16+G21+G30+G70+G59+G74+G66</f>
        <v>96.6</v>
      </c>
      <c r="H15" s="21">
        <f>H16+H21+H30+H70+H59+H74+H66</f>
        <v>96.6</v>
      </c>
      <c r="I15" s="21">
        <f>I16+I21+I30+I70+I59+I74+I66</f>
        <v>12926.300000000001</v>
      </c>
    </row>
    <row r="16" spans="2:9" ht="36" customHeight="1">
      <c r="B16" s="139" t="s">
        <v>34</v>
      </c>
      <c r="C16" s="9" t="s">
        <v>6</v>
      </c>
      <c r="D16" s="9" t="s">
        <v>8</v>
      </c>
      <c r="E16" s="9"/>
      <c r="F16" s="9"/>
      <c r="G16" s="18">
        <f t="shared" ref="G16:I17" si="0">G17</f>
        <v>0</v>
      </c>
      <c r="H16" s="18">
        <f t="shared" si="0"/>
        <v>0</v>
      </c>
      <c r="I16" s="18">
        <f t="shared" si="0"/>
        <v>1097.5999999999999</v>
      </c>
    </row>
    <row r="17" spans="2:18" ht="18.75" customHeight="1">
      <c r="B17" s="14" t="s">
        <v>43</v>
      </c>
      <c r="C17" s="9" t="s">
        <v>6</v>
      </c>
      <c r="D17" s="9" t="s">
        <v>8</v>
      </c>
      <c r="E17" s="9" t="s">
        <v>131</v>
      </c>
      <c r="F17" s="9"/>
      <c r="G17" s="18">
        <f t="shared" si="0"/>
        <v>0</v>
      </c>
      <c r="H17" s="18">
        <f t="shared" si="0"/>
        <v>0</v>
      </c>
      <c r="I17" s="18">
        <f t="shared" si="0"/>
        <v>1097.5999999999999</v>
      </c>
    </row>
    <row r="18" spans="2:18" ht="21" customHeight="1">
      <c r="B18" s="139" t="s">
        <v>35</v>
      </c>
      <c r="C18" s="9" t="s">
        <v>6</v>
      </c>
      <c r="D18" s="9" t="s">
        <v>8</v>
      </c>
      <c r="E18" s="9" t="s">
        <v>132</v>
      </c>
      <c r="F18" s="9"/>
      <c r="G18" s="18">
        <f>G20</f>
        <v>0</v>
      </c>
      <c r="H18" s="18">
        <f>H20</f>
        <v>0</v>
      </c>
      <c r="I18" s="18">
        <f>I20</f>
        <v>1097.5999999999999</v>
      </c>
    </row>
    <row r="19" spans="2:18" ht="30.75" customHeight="1">
      <c r="B19" s="139" t="s">
        <v>115</v>
      </c>
      <c r="C19" s="9" t="s">
        <v>6</v>
      </c>
      <c r="D19" s="9" t="s">
        <v>8</v>
      </c>
      <c r="E19" s="9" t="s">
        <v>133</v>
      </c>
      <c r="F19" s="9"/>
      <c r="G19" s="18">
        <f>G18</f>
        <v>0</v>
      </c>
      <c r="H19" s="18">
        <f>H18</f>
        <v>0</v>
      </c>
      <c r="I19" s="18">
        <f>I18</f>
        <v>1097.5999999999999</v>
      </c>
    </row>
    <row r="20" spans="2:18" ht="31.5" customHeight="1">
      <c r="B20" s="139" t="s">
        <v>29</v>
      </c>
      <c r="C20" s="9" t="s">
        <v>6</v>
      </c>
      <c r="D20" s="9" t="s">
        <v>8</v>
      </c>
      <c r="E20" s="9" t="s">
        <v>133</v>
      </c>
      <c r="F20" s="9" t="s">
        <v>26</v>
      </c>
      <c r="G20" s="18">
        <v>0</v>
      </c>
      <c r="H20" s="18">
        <v>0</v>
      </c>
      <c r="I20" s="18">
        <v>1097.5999999999999</v>
      </c>
    </row>
    <row r="21" spans="2:18" ht="47.25" customHeight="1">
      <c r="B21" s="148" t="s">
        <v>128</v>
      </c>
      <c r="C21" s="9" t="s">
        <v>6</v>
      </c>
      <c r="D21" s="9" t="s">
        <v>9</v>
      </c>
      <c r="E21" s="9"/>
      <c r="F21" s="9"/>
      <c r="G21" s="18">
        <f>G22</f>
        <v>0</v>
      </c>
      <c r="H21" s="18">
        <f>H22</f>
        <v>0</v>
      </c>
      <c r="I21" s="18">
        <f>I22</f>
        <v>481</v>
      </c>
    </row>
    <row r="22" spans="2:18" ht="34.5" customHeight="1">
      <c r="B22" s="14" t="s">
        <v>79</v>
      </c>
      <c r="C22" s="9" t="s">
        <v>6</v>
      </c>
      <c r="D22" s="9" t="s">
        <v>9</v>
      </c>
      <c r="E22" s="9" t="s">
        <v>134</v>
      </c>
      <c r="F22" s="9"/>
      <c r="G22" s="18">
        <f>G23+G27</f>
        <v>0</v>
      </c>
      <c r="H22" s="18">
        <f>H23+H27</f>
        <v>0</v>
      </c>
      <c r="I22" s="18">
        <f>I23+I27</f>
        <v>481</v>
      </c>
    </row>
    <row r="23" spans="2:18" ht="35.25" customHeight="1">
      <c r="B23" s="139" t="s">
        <v>44</v>
      </c>
      <c r="C23" s="9" t="s">
        <v>6</v>
      </c>
      <c r="D23" s="9" t="s">
        <v>9</v>
      </c>
      <c r="E23" s="9" t="s">
        <v>135</v>
      </c>
      <c r="F23" s="9"/>
      <c r="G23" s="18">
        <f>G24+G25+G26</f>
        <v>0</v>
      </c>
      <c r="H23" s="18">
        <f>H24+H25+H26</f>
        <v>0</v>
      </c>
      <c r="I23" s="18">
        <f>I24+I25+I26</f>
        <v>481</v>
      </c>
      <c r="J23" s="60"/>
      <c r="K23" s="97"/>
      <c r="L23" s="97"/>
      <c r="M23" s="60"/>
      <c r="N23" s="60"/>
      <c r="O23" s="60"/>
      <c r="P23" s="60"/>
      <c r="Q23" s="60"/>
      <c r="R23" s="60"/>
    </row>
    <row r="24" spans="2:18" ht="35.25" customHeight="1">
      <c r="B24" s="139" t="s">
        <v>29</v>
      </c>
      <c r="C24" s="9" t="s">
        <v>6</v>
      </c>
      <c r="D24" s="9" t="s">
        <v>9</v>
      </c>
      <c r="E24" s="9" t="s">
        <v>135</v>
      </c>
      <c r="F24" s="9" t="s">
        <v>26</v>
      </c>
      <c r="G24" s="18">
        <v>0</v>
      </c>
      <c r="H24" s="18">
        <v>0</v>
      </c>
      <c r="I24" s="18">
        <v>392</v>
      </c>
      <c r="J24" s="60"/>
      <c r="K24" s="73"/>
      <c r="L24" s="97"/>
      <c r="M24" s="60"/>
      <c r="N24" s="60"/>
      <c r="O24" s="60"/>
      <c r="P24" s="60"/>
      <c r="Q24" s="60"/>
      <c r="R24" s="60"/>
    </row>
    <row r="25" spans="2:18" ht="34.5" customHeight="1">
      <c r="B25" s="139" t="s">
        <v>46</v>
      </c>
      <c r="C25" s="9" t="s">
        <v>6</v>
      </c>
      <c r="D25" s="9" t="s">
        <v>9</v>
      </c>
      <c r="E25" s="9" t="s">
        <v>135</v>
      </c>
      <c r="F25" s="9" t="s">
        <v>27</v>
      </c>
      <c r="G25" s="18">
        <v>0</v>
      </c>
      <c r="H25" s="18">
        <v>0</v>
      </c>
      <c r="I25" s="18">
        <v>89</v>
      </c>
      <c r="J25" s="97"/>
      <c r="K25" s="97"/>
      <c r="L25" s="97"/>
      <c r="M25" s="60"/>
      <c r="N25" s="60"/>
      <c r="O25" s="60"/>
      <c r="P25" s="60"/>
      <c r="Q25" s="60"/>
      <c r="R25" s="60"/>
    </row>
    <row r="26" spans="2:18" ht="1.5" hidden="1" customHeight="1">
      <c r="B26" s="139" t="s">
        <v>25</v>
      </c>
      <c r="C26" s="9" t="s">
        <v>6</v>
      </c>
      <c r="D26" s="9" t="s">
        <v>9</v>
      </c>
      <c r="E26" s="9" t="s">
        <v>135</v>
      </c>
      <c r="F26" s="9" t="s">
        <v>28</v>
      </c>
      <c r="G26" s="18">
        <v>0</v>
      </c>
      <c r="H26" s="18">
        <v>0</v>
      </c>
      <c r="I26" s="18">
        <v>0</v>
      </c>
      <c r="J26" s="60"/>
      <c r="K26" s="97"/>
      <c r="L26" s="97"/>
      <c r="M26" s="60"/>
      <c r="N26" s="60"/>
      <c r="O26" s="60"/>
      <c r="P26" s="60"/>
      <c r="Q26" s="60"/>
      <c r="R26" s="60"/>
    </row>
    <row r="27" spans="2:18" ht="0.75" hidden="1" customHeight="1">
      <c r="B27" s="14" t="s">
        <v>80</v>
      </c>
      <c r="C27" s="9" t="s">
        <v>6</v>
      </c>
      <c r="D27" s="9" t="s">
        <v>9</v>
      </c>
      <c r="E27" s="9" t="s">
        <v>136</v>
      </c>
      <c r="F27" s="9"/>
      <c r="G27" s="18">
        <f>G29</f>
        <v>0</v>
      </c>
      <c r="H27" s="18">
        <f>H29</f>
        <v>0</v>
      </c>
      <c r="I27" s="18">
        <f>I29</f>
        <v>0</v>
      </c>
      <c r="J27" s="60"/>
      <c r="K27" s="97"/>
      <c r="L27" s="97"/>
      <c r="M27" s="60"/>
      <c r="N27" s="60"/>
      <c r="O27" s="60"/>
      <c r="P27" s="60"/>
      <c r="Q27" s="60"/>
      <c r="R27" s="60"/>
    </row>
    <row r="28" spans="2:18" ht="35.25" hidden="1" customHeight="1">
      <c r="B28" s="139" t="s">
        <v>44</v>
      </c>
      <c r="C28" s="9" t="s">
        <v>6</v>
      </c>
      <c r="D28" s="9" t="s">
        <v>9</v>
      </c>
      <c r="E28" s="9" t="s">
        <v>137</v>
      </c>
      <c r="F28" s="9"/>
      <c r="G28" s="18">
        <f>G29</f>
        <v>0</v>
      </c>
      <c r="H28" s="18">
        <v>0</v>
      </c>
      <c r="I28" s="18">
        <v>0</v>
      </c>
      <c r="J28" s="60"/>
      <c r="K28" s="97"/>
      <c r="L28" s="97"/>
      <c r="M28" s="60"/>
      <c r="N28" s="60"/>
      <c r="O28" s="60"/>
      <c r="P28" s="60"/>
      <c r="Q28" s="60"/>
      <c r="R28" s="60"/>
    </row>
    <row r="29" spans="2:18" ht="35.25" hidden="1" customHeight="1">
      <c r="B29" s="139" t="s">
        <v>29</v>
      </c>
      <c r="C29" s="9" t="s">
        <v>6</v>
      </c>
      <c r="D29" s="9" t="s">
        <v>9</v>
      </c>
      <c r="E29" s="9" t="s">
        <v>137</v>
      </c>
      <c r="F29" s="9" t="s">
        <v>26</v>
      </c>
      <c r="G29" s="18">
        <v>0</v>
      </c>
      <c r="H29" s="18">
        <v>0</v>
      </c>
      <c r="I29" s="18">
        <v>0</v>
      </c>
      <c r="J29" s="60"/>
      <c r="K29" s="97"/>
      <c r="L29" s="97"/>
      <c r="M29" s="60"/>
      <c r="N29" s="60"/>
      <c r="O29" s="60"/>
      <c r="P29" s="60"/>
      <c r="Q29" s="60"/>
      <c r="R29" s="60"/>
    </row>
    <row r="30" spans="2:18" ht="52.5" customHeight="1">
      <c r="B30" s="138" t="s">
        <v>36</v>
      </c>
      <c r="C30" s="9" t="s">
        <v>6</v>
      </c>
      <c r="D30" s="9" t="s">
        <v>7</v>
      </c>
      <c r="E30" s="9"/>
      <c r="F30" s="9"/>
      <c r="G30" s="18">
        <f>G31+G37+G40</f>
        <v>96.6</v>
      </c>
      <c r="H30" s="18">
        <f t="shared" ref="H30:I30" si="1">H31+H37+H40</f>
        <v>96.6</v>
      </c>
      <c r="I30" s="18">
        <f t="shared" si="1"/>
        <v>10127.799999999999</v>
      </c>
      <c r="J30" s="60"/>
      <c r="K30" s="97"/>
      <c r="L30" s="97"/>
      <c r="M30" s="60"/>
      <c r="N30" s="60"/>
      <c r="O30" s="60"/>
      <c r="P30" s="60"/>
      <c r="Q30" s="60"/>
      <c r="R30" s="60"/>
    </row>
    <row r="31" spans="2:18" ht="20.25" customHeight="1">
      <c r="B31" s="14" t="s">
        <v>43</v>
      </c>
      <c r="C31" s="9" t="s">
        <v>6</v>
      </c>
      <c r="D31" s="9" t="s">
        <v>7</v>
      </c>
      <c r="E31" s="9" t="s">
        <v>131</v>
      </c>
      <c r="F31" s="9"/>
      <c r="G31" s="18">
        <f>G32</f>
        <v>0</v>
      </c>
      <c r="H31" s="18">
        <f>H32</f>
        <v>0</v>
      </c>
      <c r="I31" s="18">
        <f>I32</f>
        <v>9434.7999999999993</v>
      </c>
      <c r="J31" s="60"/>
      <c r="K31" s="97"/>
      <c r="L31" s="97"/>
      <c r="M31" s="60"/>
      <c r="N31" s="60"/>
      <c r="O31" s="60"/>
      <c r="P31" s="60"/>
      <c r="Q31" s="60"/>
      <c r="R31" s="60"/>
    </row>
    <row r="32" spans="2:18" ht="35.25" customHeight="1">
      <c r="B32" s="148" t="s">
        <v>44</v>
      </c>
      <c r="C32" s="9" t="s">
        <v>6</v>
      </c>
      <c r="D32" s="9" t="s">
        <v>7</v>
      </c>
      <c r="E32" s="9" t="s">
        <v>138</v>
      </c>
      <c r="F32" s="9"/>
      <c r="G32" s="18">
        <f>G33+G34+G35+G36</f>
        <v>0</v>
      </c>
      <c r="H32" s="18">
        <f>H33+H34+H36</f>
        <v>0</v>
      </c>
      <c r="I32" s="18">
        <f>I33+I34+I36</f>
        <v>9434.7999999999993</v>
      </c>
      <c r="J32" s="60"/>
      <c r="K32" s="97"/>
      <c r="L32" s="97"/>
      <c r="M32" s="60"/>
      <c r="N32" s="60"/>
      <c r="O32" s="60"/>
      <c r="P32" s="60"/>
      <c r="Q32" s="60"/>
      <c r="R32" s="60"/>
    </row>
    <row r="33" spans="2:18" ht="35.25" customHeight="1">
      <c r="B33" s="148" t="s">
        <v>29</v>
      </c>
      <c r="C33" s="9" t="s">
        <v>6</v>
      </c>
      <c r="D33" s="9" t="s">
        <v>7</v>
      </c>
      <c r="E33" s="9" t="s">
        <v>138</v>
      </c>
      <c r="F33" s="9" t="s">
        <v>26</v>
      </c>
      <c r="G33" s="18"/>
      <c r="H33" s="18"/>
      <c r="I33" s="18">
        <v>6400</v>
      </c>
      <c r="J33" s="60"/>
      <c r="K33" s="97"/>
      <c r="L33" s="97"/>
      <c r="M33" s="60"/>
      <c r="N33" s="60"/>
      <c r="O33" s="60"/>
      <c r="P33" s="60"/>
      <c r="Q33" s="60"/>
      <c r="R33" s="60"/>
    </row>
    <row r="34" spans="2:18" ht="36" customHeight="1">
      <c r="B34" s="139" t="s">
        <v>46</v>
      </c>
      <c r="C34" s="9" t="s">
        <v>6</v>
      </c>
      <c r="D34" s="9" t="s">
        <v>7</v>
      </c>
      <c r="E34" s="9" t="s">
        <v>138</v>
      </c>
      <c r="F34" s="9" t="s">
        <v>27</v>
      </c>
      <c r="G34" s="18"/>
      <c r="H34" s="18"/>
      <c r="I34" s="18">
        <f>3000-15.2</f>
        <v>2984.8</v>
      </c>
      <c r="J34" s="60"/>
      <c r="K34" s="97"/>
      <c r="L34" s="97"/>
      <c r="M34" s="60"/>
      <c r="N34" s="60"/>
      <c r="O34" s="60"/>
      <c r="P34" s="60"/>
      <c r="Q34" s="60"/>
      <c r="R34" s="60"/>
    </row>
    <row r="35" spans="2:18" ht="71.25" hidden="1" customHeight="1">
      <c r="B35" s="139" t="s">
        <v>342</v>
      </c>
      <c r="C35" s="9" t="s">
        <v>6</v>
      </c>
      <c r="D35" s="9" t="s">
        <v>7</v>
      </c>
      <c r="E35" s="9" t="s">
        <v>138</v>
      </c>
      <c r="F35" s="9" t="s">
        <v>341</v>
      </c>
      <c r="G35" s="18"/>
      <c r="H35" s="18"/>
      <c r="I35" s="18"/>
      <c r="J35" s="60"/>
      <c r="K35" s="97"/>
      <c r="L35" s="97"/>
      <c r="M35" s="60"/>
      <c r="N35" s="60"/>
      <c r="O35" s="60"/>
      <c r="P35" s="60"/>
      <c r="Q35" s="60"/>
      <c r="R35" s="60"/>
    </row>
    <row r="36" spans="2:18" ht="18" customHeight="1">
      <c r="B36" s="139" t="s">
        <v>25</v>
      </c>
      <c r="C36" s="9" t="s">
        <v>6</v>
      </c>
      <c r="D36" s="9" t="s">
        <v>7</v>
      </c>
      <c r="E36" s="9" t="s">
        <v>138</v>
      </c>
      <c r="F36" s="9" t="s">
        <v>28</v>
      </c>
      <c r="G36" s="18"/>
      <c r="H36" s="18"/>
      <c r="I36" s="18">
        <v>50</v>
      </c>
      <c r="J36" s="60"/>
      <c r="K36" s="97"/>
      <c r="L36" s="97"/>
      <c r="M36" s="60"/>
      <c r="N36" s="60"/>
      <c r="O36" s="60"/>
      <c r="P36" s="60"/>
      <c r="Q36" s="60"/>
      <c r="R36" s="60"/>
    </row>
    <row r="37" spans="2:18" ht="19.5" customHeight="1">
      <c r="B37" s="139" t="s">
        <v>45</v>
      </c>
      <c r="C37" s="9" t="s">
        <v>6</v>
      </c>
      <c r="D37" s="9" t="s">
        <v>7</v>
      </c>
      <c r="E37" s="9" t="s">
        <v>152</v>
      </c>
      <c r="F37" s="9"/>
      <c r="G37" s="18">
        <f t="shared" ref="G37:I38" si="2">G38</f>
        <v>0</v>
      </c>
      <c r="H37" s="18">
        <f t="shared" si="2"/>
        <v>0</v>
      </c>
      <c r="I37" s="18">
        <f t="shared" si="2"/>
        <v>2</v>
      </c>
      <c r="J37" s="60"/>
      <c r="K37" s="97"/>
      <c r="L37" s="97"/>
      <c r="M37" s="60"/>
      <c r="N37" s="60"/>
      <c r="O37" s="60"/>
      <c r="P37" s="60"/>
      <c r="Q37" s="60"/>
      <c r="R37" s="60"/>
    </row>
    <row r="38" spans="2:18" ht="162" customHeight="1">
      <c r="B38" s="237" t="s">
        <v>575</v>
      </c>
      <c r="C38" s="12" t="s">
        <v>6</v>
      </c>
      <c r="D38" s="12" t="s">
        <v>7</v>
      </c>
      <c r="E38" s="12" t="s">
        <v>430</v>
      </c>
      <c r="F38" s="12"/>
      <c r="G38" s="20">
        <f t="shared" si="2"/>
        <v>0</v>
      </c>
      <c r="H38" s="20">
        <f t="shared" si="2"/>
        <v>0</v>
      </c>
      <c r="I38" s="20">
        <f t="shared" si="2"/>
        <v>2</v>
      </c>
      <c r="J38" s="60"/>
      <c r="K38" s="97"/>
      <c r="L38" s="97"/>
      <c r="M38" s="60"/>
      <c r="N38" s="60"/>
      <c r="O38" s="60"/>
      <c r="P38" s="60"/>
      <c r="Q38" s="60"/>
      <c r="R38" s="60"/>
    </row>
    <row r="39" spans="2:18" ht="36.75" customHeight="1">
      <c r="B39" s="139" t="s">
        <v>46</v>
      </c>
      <c r="C39" s="9" t="s">
        <v>6</v>
      </c>
      <c r="D39" s="9" t="s">
        <v>7</v>
      </c>
      <c r="E39" s="9" t="s">
        <v>430</v>
      </c>
      <c r="F39" s="9" t="s">
        <v>27</v>
      </c>
      <c r="G39" s="18"/>
      <c r="H39" s="18"/>
      <c r="I39" s="18">
        <v>2</v>
      </c>
      <c r="J39" s="60"/>
      <c r="K39" s="97"/>
      <c r="L39" s="97"/>
      <c r="M39" s="60"/>
      <c r="N39" s="60"/>
      <c r="O39" s="60"/>
      <c r="P39" s="60"/>
      <c r="Q39" s="60"/>
      <c r="R39" s="60"/>
    </row>
    <row r="40" spans="2:18" ht="21" customHeight="1">
      <c r="B40" s="139" t="s">
        <v>54</v>
      </c>
      <c r="C40" s="9" t="s">
        <v>6</v>
      </c>
      <c r="D40" s="9" t="s">
        <v>7</v>
      </c>
      <c r="E40" s="9" t="s">
        <v>139</v>
      </c>
      <c r="F40" s="9"/>
      <c r="G40" s="18">
        <f>G41+G44+G47+G50+G53+G56</f>
        <v>96.6</v>
      </c>
      <c r="H40" s="18">
        <f t="shared" ref="H40:I40" si="3">H41+H44+H47+H50+H53+H56</f>
        <v>96.6</v>
      </c>
      <c r="I40" s="18">
        <f t="shared" si="3"/>
        <v>691</v>
      </c>
      <c r="J40" s="60"/>
      <c r="K40" s="97"/>
      <c r="L40" s="97"/>
      <c r="M40" s="60"/>
      <c r="N40" s="60"/>
      <c r="O40" s="60"/>
      <c r="P40" s="60"/>
      <c r="Q40" s="60"/>
      <c r="R40" s="60"/>
    </row>
    <row r="41" spans="2:18" ht="37.5" customHeight="1">
      <c r="B41" s="140" t="s">
        <v>116</v>
      </c>
      <c r="C41" s="9" t="s">
        <v>6</v>
      </c>
      <c r="D41" s="9" t="s">
        <v>7</v>
      </c>
      <c r="E41" s="9" t="s">
        <v>140</v>
      </c>
      <c r="F41" s="9"/>
      <c r="G41" s="18">
        <f t="shared" ref="G41:I45" si="4">G42</f>
        <v>0</v>
      </c>
      <c r="H41" s="18">
        <f t="shared" si="4"/>
        <v>0</v>
      </c>
      <c r="I41" s="18">
        <f t="shared" si="4"/>
        <v>418.7</v>
      </c>
      <c r="J41" s="60"/>
      <c r="K41" s="97"/>
      <c r="L41" s="97"/>
      <c r="M41" s="60"/>
      <c r="N41" s="60"/>
      <c r="O41" s="60"/>
      <c r="P41" s="60"/>
      <c r="Q41" s="60"/>
      <c r="R41" s="60"/>
    </row>
    <row r="42" spans="2:18" ht="49.5" customHeight="1">
      <c r="B42" s="139" t="s">
        <v>124</v>
      </c>
      <c r="C42" s="9" t="s">
        <v>6</v>
      </c>
      <c r="D42" s="9" t="s">
        <v>7</v>
      </c>
      <c r="E42" s="9" t="s">
        <v>141</v>
      </c>
      <c r="F42" s="9"/>
      <c r="G42" s="18">
        <f t="shared" si="4"/>
        <v>0</v>
      </c>
      <c r="H42" s="18">
        <f t="shared" si="4"/>
        <v>0</v>
      </c>
      <c r="I42" s="18">
        <f t="shared" si="4"/>
        <v>418.7</v>
      </c>
      <c r="J42" s="60"/>
      <c r="K42" s="97"/>
      <c r="L42" s="97"/>
      <c r="M42" s="60"/>
      <c r="N42" s="60"/>
      <c r="O42" s="60"/>
      <c r="P42" s="60"/>
      <c r="Q42" s="60"/>
      <c r="R42" s="60"/>
    </row>
    <row r="43" spans="2:18" ht="21" customHeight="1">
      <c r="B43" s="139" t="s">
        <v>39</v>
      </c>
      <c r="C43" s="9" t="s">
        <v>6</v>
      </c>
      <c r="D43" s="9" t="s">
        <v>7</v>
      </c>
      <c r="E43" s="9" t="s">
        <v>141</v>
      </c>
      <c r="F43" s="9" t="s">
        <v>30</v>
      </c>
      <c r="G43" s="18"/>
      <c r="H43" s="18"/>
      <c r="I43" s="18">
        <v>418.7</v>
      </c>
      <c r="J43" s="60"/>
      <c r="K43" s="97"/>
      <c r="L43" s="97"/>
      <c r="M43" s="60"/>
      <c r="N43" s="60"/>
      <c r="O43" s="60"/>
      <c r="P43" s="60"/>
      <c r="Q43" s="60"/>
      <c r="R43" s="60"/>
    </row>
    <row r="44" spans="2:18" ht="35.25" customHeight="1">
      <c r="B44" s="139" t="s">
        <v>402</v>
      </c>
      <c r="C44" s="9" t="s">
        <v>6</v>
      </c>
      <c r="D44" s="9" t="s">
        <v>7</v>
      </c>
      <c r="E44" s="9" t="s">
        <v>310</v>
      </c>
      <c r="F44" s="9"/>
      <c r="G44" s="18">
        <f t="shared" si="4"/>
        <v>0</v>
      </c>
      <c r="H44" s="18">
        <f t="shared" si="4"/>
        <v>0</v>
      </c>
      <c r="I44" s="18">
        <f t="shared" si="4"/>
        <v>62.9</v>
      </c>
      <c r="J44" s="60"/>
      <c r="K44" s="97"/>
      <c r="L44" s="97"/>
      <c r="M44" s="60"/>
      <c r="N44" s="60"/>
      <c r="O44" s="60"/>
      <c r="P44" s="60"/>
      <c r="Q44" s="60"/>
      <c r="R44" s="60"/>
    </row>
    <row r="45" spans="2:18" ht="50.25" customHeight="1">
      <c r="B45" s="139" t="s">
        <v>416</v>
      </c>
      <c r="C45" s="9" t="s">
        <v>6</v>
      </c>
      <c r="D45" s="9" t="s">
        <v>7</v>
      </c>
      <c r="E45" s="9" t="s">
        <v>311</v>
      </c>
      <c r="F45" s="9"/>
      <c r="G45" s="18">
        <f t="shared" si="4"/>
        <v>0</v>
      </c>
      <c r="H45" s="18">
        <f t="shared" si="4"/>
        <v>0</v>
      </c>
      <c r="I45" s="18">
        <f t="shared" si="4"/>
        <v>62.9</v>
      </c>
      <c r="J45" s="60"/>
      <c r="K45" s="97"/>
      <c r="L45" s="97"/>
      <c r="M45" s="60"/>
      <c r="N45" s="60"/>
      <c r="O45" s="60"/>
      <c r="P45" s="60"/>
      <c r="Q45" s="60"/>
      <c r="R45" s="60"/>
    </row>
    <row r="46" spans="2:18" ht="22.5" customHeight="1">
      <c r="B46" s="139" t="s">
        <v>39</v>
      </c>
      <c r="C46" s="9" t="s">
        <v>6</v>
      </c>
      <c r="D46" s="9" t="s">
        <v>7</v>
      </c>
      <c r="E46" s="9" t="s">
        <v>311</v>
      </c>
      <c r="F46" s="9" t="s">
        <v>30</v>
      </c>
      <c r="G46" s="18"/>
      <c r="H46" s="18"/>
      <c r="I46" s="18">
        <v>62.9</v>
      </c>
      <c r="J46" s="60"/>
      <c r="K46" s="97"/>
      <c r="L46" s="97"/>
      <c r="M46" s="60"/>
      <c r="N46" s="60"/>
      <c r="O46" s="60"/>
      <c r="P46" s="60"/>
      <c r="Q46" s="60"/>
      <c r="R46" s="60"/>
    </row>
    <row r="47" spans="2:18" ht="69.75" customHeight="1">
      <c r="B47" s="140" t="s">
        <v>120</v>
      </c>
      <c r="C47" s="9" t="s">
        <v>6</v>
      </c>
      <c r="D47" s="9" t="s">
        <v>7</v>
      </c>
      <c r="E47" s="9" t="s">
        <v>192</v>
      </c>
      <c r="F47" s="9"/>
      <c r="G47" s="18">
        <f t="shared" ref="G47:I47" si="5">G48</f>
        <v>96.6</v>
      </c>
      <c r="H47" s="18">
        <f t="shared" si="5"/>
        <v>96.6</v>
      </c>
      <c r="I47" s="18">
        <f t="shared" si="5"/>
        <v>111.8</v>
      </c>
      <c r="J47" s="60"/>
      <c r="K47" s="97"/>
      <c r="L47" s="97"/>
      <c r="M47" s="60"/>
      <c r="N47" s="60"/>
      <c r="O47" s="60"/>
      <c r="P47" s="60"/>
      <c r="Q47" s="60"/>
      <c r="R47" s="60"/>
    </row>
    <row r="48" spans="2:18" ht="52.5" customHeight="1">
      <c r="B48" s="139" t="s">
        <v>124</v>
      </c>
      <c r="C48" s="9" t="s">
        <v>6</v>
      </c>
      <c r="D48" s="9" t="s">
        <v>7</v>
      </c>
      <c r="E48" s="9" t="s">
        <v>142</v>
      </c>
      <c r="F48" s="9"/>
      <c r="G48" s="18">
        <v>96.6</v>
      </c>
      <c r="H48" s="18">
        <v>96.6</v>
      </c>
      <c r="I48" s="18">
        <f>I49</f>
        <v>111.8</v>
      </c>
      <c r="J48" s="60"/>
      <c r="K48" s="97"/>
      <c r="L48" s="97"/>
      <c r="M48" s="60"/>
      <c r="N48" s="60"/>
      <c r="O48" s="60"/>
      <c r="P48" s="60"/>
      <c r="Q48" s="60"/>
      <c r="R48" s="60"/>
    </row>
    <row r="49" spans="2:18" ht="23.25" customHeight="1">
      <c r="B49" s="139" t="s">
        <v>39</v>
      </c>
      <c r="C49" s="9" t="s">
        <v>6</v>
      </c>
      <c r="D49" s="9" t="s">
        <v>7</v>
      </c>
      <c r="E49" s="9" t="s">
        <v>143</v>
      </c>
      <c r="F49" s="9" t="s">
        <v>30</v>
      </c>
      <c r="G49" s="18"/>
      <c r="H49" s="18"/>
      <c r="I49" s="18">
        <f>96.6+15.2</f>
        <v>111.8</v>
      </c>
      <c r="J49" s="60"/>
      <c r="K49" s="97"/>
      <c r="L49" s="97"/>
      <c r="M49" s="60"/>
      <c r="N49" s="60"/>
      <c r="O49" s="60"/>
      <c r="P49" s="60"/>
      <c r="Q49" s="60"/>
      <c r="R49" s="60"/>
    </row>
    <row r="50" spans="2:18" ht="35.25" customHeight="1">
      <c r="B50" s="139" t="s">
        <v>146</v>
      </c>
      <c r="C50" s="9" t="s">
        <v>6</v>
      </c>
      <c r="D50" s="9" t="s">
        <v>7</v>
      </c>
      <c r="E50" s="9" t="s">
        <v>147</v>
      </c>
      <c r="F50" s="9"/>
      <c r="G50" s="18">
        <f>G51</f>
        <v>0</v>
      </c>
      <c r="H50" s="18">
        <f t="shared" ref="H50:I50" si="6">H51</f>
        <v>0</v>
      </c>
      <c r="I50" s="18">
        <f t="shared" si="6"/>
        <v>54</v>
      </c>
      <c r="J50" s="60"/>
      <c r="K50" s="97"/>
      <c r="L50" s="97"/>
      <c r="M50" s="60"/>
      <c r="N50" s="60"/>
      <c r="O50" s="60"/>
      <c r="P50" s="60"/>
      <c r="Q50" s="60"/>
      <c r="R50" s="60"/>
    </row>
    <row r="51" spans="2:18" ht="50.25" customHeight="1">
      <c r="B51" s="139" t="s">
        <v>124</v>
      </c>
      <c r="C51" s="9" t="s">
        <v>6</v>
      </c>
      <c r="D51" s="9" t="s">
        <v>7</v>
      </c>
      <c r="E51" s="9" t="s">
        <v>148</v>
      </c>
      <c r="F51" s="9"/>
      <c r="G51" s="18">
        <f>G52</f>
        <v>0</v>
      </c>
      <c r="H51" s="18">
        <f>H52</f>
        <v>0</v>
      </c>
      <c r="I51" s="18">
        <f>I52</f>
        <v>54</v>
      </c>
      <c r="J51" s="60"/>
      <c r="K51" s="97"/>
      <c r="L51" s="97"/>
      <c r="M51" s="60"/>
      <c r="N51" s="60"/>
      <c r="O51" s="60"/>
      <c r="P51" s="60"/>
      <c r="Q51" s="60"/>
      <c r="R51" s="60"/>
    </row>
    <row r="52" spans="2:18" ht="17.25" customHeight="1">
      <c r="B52" s="139" t="s">
        <v>39</v>
      </c>
      <c r="C52" s="9" t="s">
        <v>6</v>
      </c>
      <c r="D52" s="9" t="s">
        <v>7</v>
      </c>
      <c r="E52" s="9" t="s">
        <v>148</v>
      </c>
      <c r="F52" s="9" t="s">
        <v>30</v>
      </c>
      <c r="G52" s="18"/>
      <c r="H52" s="18"/>
      <c r="I52" s="18">
        <v>54</v>
      </c>
      <c r="J52" s="60"/>
      <c r="K52" s="97"/>
      <c r="L52" s="97"/>
      <c r="M52" s="60"/>
      <c r="N52" s="60"/>
      <c r="O52" s="60"/>
      <c r="P52" s="60"/>
      <c r="Q52" s="60"/>
      <c r="R52" s="60"/>
    </row>
    <row r="53" spans="2:18" ht="34.5" customHeight="1">
      <c r="B53" s="139" t="s">
        <v>123</v>
      </c>
      <c r="C53" s="9" t="s">
        <v>6</v>
      </c>
      <c r="D53" s="9" t="s">
        <v>7</v>
      </c>
      <c r="E53" s="9" t="s">
        <v>144</v>
      </c>
      <c r="F53" s="9"/>
      <c r="G53" s="18">
        <f t="shared" ref="G53:I54" si="7">G54</f>
        <v>0</v>
      </c>
      <c r="H53" s="18">
        <f t="shared" si="7"/>
        <v>0</v>
      </c>
      <c r="I53" s="18">
        <f t="shared" si="7"/>
        <v>43.6</v>
      </c>
      <c r="J53" s="60"/>
      <c r="K53" s="97"/>
      <c r="L53" s="97"/>
      <c r="M53" s="60"/>
      <c r="N53" s="60"/>
      <c r="O53" s="60"/>
      <c r="P53" s="60"/>
      <c r="Q53" s="60"/>
      <c r="R53" s="60"/>
    </row>
    <row r="54" spans="2:18" ht="51.75" customHeight="1">
      <c r="B54" s="139" t="s">
        <v>124</v>
      </c>
      <c r="C54" s="9" t="s">
        <v>6</v>
      </c>
      <c r="D54" s="9" t="s">
        <v>7</v>
      </c>
      <c r="E54" s="9" t="s">
        <v>145</v>
      </c>
      <c r="F54" s="9"/>
      <c r="G54" s="18">
        <f>G55</f>
        <v>0</v>
      </c>
      <c r="H54" s="18">
        <f t="shared" si="7"/>
        <v>0</v>
      </c>
      <c r="I54" s="18">
        <f t="shared" si="7"/>
        <v>43.6</v>
      </c>
      <c r="J54" s="60"/>
      <c r="K54" s="97"/>
      <c r="L54" s="97"/>
      <c r="M54" s="60"/>
      <c r="N54" s="60"/>
      <c r="O54" s="60"/>
      <c r="P54" s="60"/>
      <c r="Q54" s="60"/>
      <c r="R54" s="60"/>
    </row>
    <row r="55" spans="2:18" ht="16.5" customHeight="1">
      <c r="B55" s="139" t="s">
        <v>39</v>
      </c>
      <c r="C55" s="9" t="s">
        <v>6</v>
      </c>
      <c r="D55" s="9" t="s">
        <v>7</v>
      </c>
      <c r="E55" s="9" t="s">
        <v>145</v>
      </c>
      <c r="F55" s="9" t="s">
        <v>30</v>
      </c>
      <c r="G55" s="18"/>
      <c r="H55" s="18"/>
      <c r="I55" s="18">
        <v>43.6</v>
      </c>
      <c r="J55" s="60"/>
      <c r="K55" s="97"/>
      <c r="L55" s="97"/>
      <c r="M55" s="60"/>
      <c r="N55" s="60"/>
      <c r="O55" s="60"/>
      <c r="P55" s="60"/>
      <c r="Q55" s="60"/>
      <c r="R55" s="60"/>
    </row>
    <row r="56" spans="2:18" ht="54.75" hidden="1" customHeight="1">
      <c r="B56" s="149" t="s">
        <v>124</v>
      </c>
      <c r="C56" s="9" t="s">
        <v>6</v>
      </c>
      <c r="D56" s="9" t="s">
        <v>7</v>
      </c>
      <c r="E56" s="9" t="s">
        <v>435</v>
      </c>
      <c r="F56" s="9"/>
      <c r="G56" s="18">
        <f t="shared" ref="G56:I57" si="8">G57</f>
        <v>0</v>
      </c>
      <c r="H56" s="18">
        <f t="shared" si="8"/>
        <v>0</v>
      </c>
      <c r="I56" s="18">
        <f t="shared" si="8"/>
        <v>0</v>
      </c>
      <c r="J56" s="60"/>
      <c r="K56" s="97"/>
      <c r="L56" s="97"/>
      <c r="M56" s="60"/>
      <c r="N56" s="60"/>
      <c r="O56" s="60"/>
      <c r="P56" s="60"/>
      <c r="Q56" s="60"/>
      <c r="R56" s="60"/>
    </row>
    <row r="57" spans="2:18" ht="56.25" hidden="1" customHeight="1">
      <c r="B57" s="158" t="s">
        <v>466</v>
      </c>
      <c r="C57" s="9" t="s">
        <v>6</v>
      </c>
      <c r="D57" s="9" t="s">
        <v>7</v>
      </c>
      <c r="E57" s="9" t="s">
        <v>434</v>
      </c>
      <c r="F57" s="9"/>
      <c r="G57" s="18">
        <f t="shared" si="8"/>
        <v>0</v>
      </c>
      <c r="H57" s="18">
        <f t="shared" si="8"/>
        <v>0</v>
      </c>
      <c r="I57" s="18">
        <f t="shared" si="8"/>
        <v>0</v>
      </c>
      <c r="J57" s="60"/>
      <c r="K57" s="97"/>
      <c r="L57" s="97"/>
      <c r="M57" s="60"/>
      <c r="N57" s="60"/>
      <c r="O57" s="60"/>
      <c r="P57" s="60"/>
      <c r="Q57" s="60"/>
      <c r="R57" s="60"/>
    </row>
    <row r="58" spans="2:18" ht="1.5" hidden="1" customHeight="1">
      <c r="B58" s="139" t="s">
        <v>39</v>
      </c>
      <c r="C58" s="9" t="s">
        <v>6</v>
      </c>
      <c r="D58" s="9" t="s">
        <v>7</v>
      </c>
      <c r="E58" s="9" t="s">
        <v>434</v>
      </c>
      <c r="F58" s="9" t="s">
        <v>30</v>
      </c>
      <c r="G58" s="18">
        <v>0</v>
      </c>
      <c r="H58" s="18">
        <v>0</v>
      </c>
      <c r="I58" s="18">
        <v>0</v>
      </c>
      <c r="J58" s="60"/>
      <c r="K58" s="97"/>
      <c r="L58" s="97"/>
      <c r="M58" s="60"/>
      <c r="N58" s="60"/>
      <c r="O58" s="60"/>
      <c r="P58" s="60"/>
      <c r="Q58" s="60"/>
      <c r="R58" s="60"/>
    </row>
    <row r="59" spans="2:18" ht="36.75" customHeight="1">
      <c r="B59" s="139" t="s">
        <v>108</v>
      </c>
      <c r="C59" s="9" t="s">
        <v>6</v>
      </c>
      <c r="D59" s="9" t="s">
        <v>19</v>
      </c>
      <c r="E59" s="9"/>
      <c r="F59" s="9"/>
      <c r="G59" s="18">
        <f>G60+G63</f>
        <v>0</v>
      </c>
      <c r="H59" s="18">
        <f>H60+H63</f>
        <v>0</v>
      </c>
      <c r="I59" s="18">
        <f>I60+I63</f>
        <v>578.70000000000005</v>
      </c>
      <c r="J59" s="60"/>
      <c r="K59" s="97"/>
      <c r="L59" s="97"/>
      <c r="M59" s="60"/>
      <c r="N59" s="60"/>
      <c r="O59" s="60"/>
      <c r="P59" s="60"/>
      <c r="Q59" s="60"/>
      <c r="R59" s="60"/>
    </row>
    <row r="60" spans="2:18" ht="65.25" customHeight="1">
      <c r="B60" s="53" t="s">
        <v>576</v>
      </c>
      <c r="C60" s="9" t="s">
        <v>6</v>
      </c>
      <c r="D60" s="9" t="s">
        <v>19</v>
      </c>
      <c r="E60" s="9" t="s">
        <v>302</v>
      </c>
      <c r="F60" s="9"/>
      <c r="G60" s="18">
        <f t="shared" ref="G60:I60" si="9">G61</f>
        <v>0</v>
      </c>
      <c r="H60" s="18">
        <f t="shared" si="9"/>
        <v>0</v>
      </c>
      <c r="I60" s="18">
        <f t="shared" si="9"/>
        <v>332.7</v>
      </c>
      <c r="J60" s="60"/>
      <c r="K60" s="97"/>
      <c r="L60" s="97"/>
      <c r="M60" s="60"/>
      <c r="N60" s="60"/>
      <c r="O60" s="60"/>
      <c r="P60" s="60"/>
      <c r="Q60" s="60"/>
      <c r="R60" s="60"/>
    </row>
    <row r="61" spans="2:18" ht="47.25" customHeight="1">
      <c r="B61" s="139" t="s">
        <v>124</v>
      </c>
      <c r="C61" s="9" t="s">
        <v>6</v>
      </c>
      <c r="D61" s="9" t="s">
        <v>19</v>
      </c>
      <c r="E61" s="9" t="s">
        <v>303</v>
      </c>
      <c r="F61" s="9"/>
      <c r="G61" s="18">
        <f>G62</f>
        <v>0</v>
      </c>
      <c r="H61" s="18">
        <f>H62</f>
        <v>0</v>
      </c>
      <c r="I61" s="18">
        <f>I62</f>
        <v>332.7</v>
      </c>
      <c r="J61" s="60"/>
      <c r="K61" s="97"/>
      <c r="L61" s="97"/>
      <c r="M61" s="60"/>
      <c r="N61" s="60"/>
      <c r="O61" s="60"/>
      <c r="P61" s="60"/>
      <c r="Q61" s="60"/>
      <c r="R61" s="60"/>
    </row>
    <row r="62" spans="2:18" ht="18" customHeight="1">
      <c r="B62" s="139" t="s">
        <v>39</v>
      </c>
      <c r="C62" s="9" t="s">
        <v>6</v>
      </c>
      <c r="D62" s="9" t="s">
        <v>19</v>
      </c>
      <c r="E62" s="9" t="s">
        <v>303</v>
      </c>
      <c r="F62" s="9" t="s">
        <v>30</v>
      </c>
      <c r="G62" s="18"/>
      <c r="H62" s="18"/>
      <c r="I62" s="18">
        <v>332.7</v>
      </c>
      <c r="J62" s="60"/>
      <c r="K62" s="97"/>
      <c r="L62" s="97"/>
      <c r="M62" s="60"/>
      <c r="N62" s="60"/>
      <c r="O62" s="60"/>
      <c r="P62" s="60"/>
      <c r="Q62" s="60"/>
      <c r="R62" s="60"/>
    </row>
    <row r="63" spans="2:18" ht="34.5" customHeight="1">
      <c r="B63" s="53" t="s">
        <v>129</v>
      </c>
      <c r="C63" s="9" t="s">
        <v>6</v>
      </c>
      <c r="D63" s="9" t="s">
        <v>19</v>
      </c>
      <c r="E63" s="9" t="s">
        <v>149</v>
      </c>
      <c r="F63" s="9"/>
      <c r="G63" s="18">
        <f t="shared" ref="G63:I64" si="10">G64</f>
        <v>0</v>
      </c>
      <c r="H63" s="18">
        <f t="shared" si="10"/>
        <v>0</v>
      </c>
      <c r="I63" s="18">
        <f t="shared" si="10"/>
        <v>246</v>
      </c>
      <c r="J63" s="60"/>
      <c r="K63" s="97"/>
      <c r="L63" s="97"/>
      <c r="M63" s="60"/>
      <c r="N63" s="60"/>
      <c r="O63" s="60"/>
      <c r="P63" s="60"/>
      <c r="Q63" s="60"/>
      <c r="R63" s="60"/>
    </row>
    <row r="64" spans="2:18" ht="49.5" customHeight="1">
      <c r="B64" s="139" t="s">
        <v>124</v>
      </c>
      <c r="C64" s="9" t="s">
        <v>6</v>
      </c>
      <c r="D64" s="9" t="s">
        <v>19</v>
      </c>
      <c r="E64" s="9" t="s">
        <v>150</v>
      </c>
      <c r="F64" s="9"/>
      <c r="G64" s="18">
        <f t="shared" si="10"/>
        <v>0</v>
      </c>
      <c r="H64" s="18">
        <f t="shared" si="10"/>
        <v>0</v>
      </c>
      <c r="I64" s="18">
        <f t="shared" si="10"/>
        <v>246</v>
      </c>
      <c r="J64" s="60"/>
      <c r="K64" s="97"/>
      <c r="L64" s="97"/>
      <c r="M64" s="60"/>
      <c r="N64" s="60"/>
      <c r="O64" s="60"/>
      <c r="P64" s="60"/>
      <c r="Q64" s="60"/>
      <c r="R64" s="60"/>
    </row>
    <row r="65" spans="2:18" ht="18" customHeight="1">
      <c r="B65" s="139" t="s">
        <v>39</v>
      </c>
      <c r="C65" s="9" t="s">
        <v>6</v>
      </c>
      <c r="D65" s="9" t="s">
        <v>19</v>
      </c>
      <c r="E65" s="9" t="s">
        <v>150</v>
      </c>
      <c r="F65" s="9" t="s">
        <v>30</v>
      </c>
      <c r="G65" s="18"/>
      <c r="H65" s="18"/>
      <c r="I65" s="18">
        <v>246</v>
      </c>
      <c r="J65" s="60"/>
      <c r="K65" s="97"/>
      <c r="L65" s="97"/>
      <c r="M65" s="60"/>
      <c r="N65" s="60"/>
      <c r="O65" s="60"/>
      <c r="P65" s="60"/>
      <c r="Q65" s="60"/>
      <c r="R65" s="60"/>
    </row>
    <row r="66" spans="2:18" ht="0.75" hidden="1" customHeight="1">
      <c r="B66" s="139" t="s">
        <v>275</v>
      </c>
      <c r="C66" s="9" t="s">
        <v>6</v>
      </c>
      <c r="D66" s="9" t="s">
        <v>63</v>
      </c>
      <c r="E66" s="9"/>
      <c r="F66" s="9"/>
      <c r="G66" s="18">
        <f>G67</f>
        <v>0</v>
      </c>
      <c r="H66" s="18">
        <v>0</v>
      </c>
      <c r="I66" s="18">
        <v>0</v>
      </c>
      <c r="J66" s="60"/>
      <c r="K66" s="97"/>
      <c r="L66" s="97"/>
      <c r="M66" s="60"/>
      <c r="N66" s="60"/>
      <c r="O66" s="60"/>
      <c r="P66" s="60"/>
      <c r="Q66" s="60"/>
      <c r="R66" s="60"/>
    </row>
    <row r="67" spans="2:18" ht="34.5" hidden="1" customHeight="1">
      <c r="B67" s="53" t="s">
        <v>43</v>
      </c>
      <c r="C67" s="9" t="s">
        <v>6</v>
      </c>
      <c r="D67" s="9" t="s">
        <v>63</v>
      </c>
      <c r="E67" s="9" t="s">
        <v>131</v>
      </c>
      <c r="F67" s="9"/>
      <c r="G67" s="18">
        <f>G68</f>
        <v>0</v>
      </c>
      <c r="H67" s="18">
        <f t="shared" ref="H67:I68" si="11">H68</f>
        <v>0</v>
      </c>
      <c r="I67" s="18">
        <f t="shared" si="11"/>
        <v>0</v>
      </c>
      <c r="J67" s="60"/>
      <c r="K67" s="97"/>
      <c r="L67" s="97"/>
      <c r="M67" s="60"/>
      <c r="N67" s="60"/>
      <c r="O67" s="60"/>
      <c r="P67" s="60"/>
      <c r="Q67" s="60"/>
      <c r="R67" s="60"/>
    </row>
    <row r="68" spans="2:18" ht="35.25" hidden="1" customHeight="1">
      <c r="B68" s="139" t="s">
        <v>124</v>
      </c>
      <c r="C68" s="9" t="s">
        <v>6</v>
      </c>
      <c r="D68" s="9" t="s">
        <v>63</v>
      </c>
      <c r="E68" s="9" t="s">
        <v>276</v>
      </c>
      <c r="F68" s="9"/>
      <c r="G68" s="18">
        <f>G69</f>
        <v>0</v>
      </c>
      <c r="H68" s="18">
        <f t="shared" si="11"/>
        <v>0</v>
      </c>
      <c r="I68" s="18">
        <f t="shared" si="11"/>
        <v>0</v>
      </c>
      <c r="J68" s="60"/>
      <c r="K68" s="97"/>
      <c r="L68" s="97"/>
      <c r="M68" s="60"/>
      <c r="N68" s="60"/>
      <c r="O68" s="60"/>
      <c r="P68" s="60"/>
      <c r="Q68" s="60"/>
      <c r="R68" s="60"/>
    </row>
    <row r="69" spans="2:18" ht="35.25" hidden="1" customHeight="1">
      <c r="B69" s="139" t="s">
        <v>46</v>
      </c>
      <c r="C69" s="9" t="s">
        <v>6</v>
      </c>
      <c r="D69" s="9" t="s">
        <v>63</v>
      </c>
      <c r="E69" s="9" t="s">
        <v>276</v>
      </c>
      <c r="F69" s="9" t="s">
        <v>27</v>
      </c>
      <c r="G69" s="18">
        <v>0</v>
      </c>
      <c r="H69" s="18">
        <v>0</v>
      </c>
      <c r="I69" s="18">
        <v>0</v>
      </c>
      <c r="J69" s="60"/>
      <c r="K69" s="97"/>
      <c r="L69" s="97"/>
      <c r="M69" s="60"/>
      <c r="N69" s="60"/>
      <c r="O69" s="60"/>
      <c r="P69" s="60"/>
      <c r="Q69" s="60"/>
      <c r="R69" s="60"/>
    </row>
    <row r="70" spans="2:18" ht="19.5" customHeight="1">
      <c r="B70" s="139" t="s">
        <v>33</v>
      </c>
      <c r="C70" s="9" t="s">
        <v>6</v>
      </c>
      <c r="D70" s="9" t="s">
        <v>32</v>
      </c>
      <c r="E70" s="9"/>
      <c r="F70" s="9"/>
      <c r="G70" s="18">
        <f t="shared" ref="G70:I72" si="12">G71</f>
        <v>0</v>
      </c>
      <c r="H70" s="18">
        <f t="shared" si="12"/>
        <v>0</v>
      </c>
      <c r="I70" s="18">
        <f t="shared" si="12"/>
        <v>100</v>
      </c>
      <c r="J70" s="60"/>
      <c r="K70" s="97"/>
      <c r="L70" s="97"/>
      <c r="M70" s="60"/>
      <c r="N70" s="60"/>
      <c r="O70" s="60"/>
      <c r="P70" s="60"/>
      <c r="Q70" s="60"/>
      <c r="R70" s="60"/>
    </row>
    <row r="71" spans="2:18" ht="19.5" customHeight="1">
      <c r="B71" s="139" t="s">
        <v>33</v>
      </c>
      <c r="C71" s="9" t="s">
        <v>6</v>
      </c>
      <c r="D71" s="9" t="s">
        <v>32</v>
      </c>
      <c r="E71" s="9" t="s">
        <v>427</v>
      </c>
      <c r="F71" s="9"/>
      <c r="G71" s="18">
        <f t="shared" si="12"/>
        <v>0</v>
      </c>
      <c r="H71" s="18">
        <f t="shared" si="12"/>
        <v>0</v>
      </c>
      <c r="I71" s="18">
        <f t="shared" si="12"/>
        <v>100</v>
      </c>
      <c r="J71" s="60"/>
      <c r="K71" s="97"/>
      <c r="L71" s="97"/>
      <c r="M71" s="60"/>
      <c r="N71" s="60"/>
      <c r="O71" s="60"/>
      <c r="P71" s="60"/>
      <c r="Q71" s="60"/>
      <c r="R71" s="60"/>
    </row>
    <row r="72" spans="2:18" ht="19.5" customHeight="1">
      <c r="B72" s="139" t="s">
        <v>75</v>
      </c>
      <c r="C72" s="9" t="s">
        <v>6</v>
      </c>
      <c r="D72" s="9" t="s">
        <v>32</v>
      </c>
      <c r="E72" s="9" t="s">
        <v>151</v>
      </c>
      <c r="F72" s="9"/>
      <c r="G72" s="18">
        <f t="shared" si="12"/>
        <v>0</v>
      </c>
      <c r="H72" s="18">
        <f t="shared" si="12"/>
        <v>0</v>
      </c>
      <c r="I72" s="18">
        <f t="shared" si="12"/>
        <v>100</v>
      </c>
      <c r="J72" s="60"/>
      <c r="K72" s="97"/>
      <c r="L72" s="97"/>
      <c r="M72" s="60"/>
      <c r="N72" s="60"/>
      <c r="O72" s="60"/>
      <c r="P72" s="60"/>
      <c r="Q72" s="60"/>
      <c r="R72" s="60"/>
    </row>
    <row r="73" spans="2:18" ht="19.5" customHeight="1">
      <c r="B73" s="139" t="s">
        <v>33</v>
      </c>
      <c r="C73" s="9" t="s">
        <v>6</v>
      </c>
      <c r="D73" s="9" t="s">
        <v>32</v>
      </c>
      <c r="E73" s="9" t="s">
        <v>151</v>
      </c>
      <c r="F73" s="9" t="s">
        <v>77</v>
      </c>
      <c r="G73" s="18"/>
      <c r="H73" s="20"/>
      <c r="I73" s="20">
        <v>100</v>
      </c>
      <c r="J73" s="60"/>
      <c r="K73" s="97"/>
      <c r="L73" s="97"/>
      <c r="M73" s="60"/>
      <c r="N73" s="60"/>
      <c r="O73" s="60"/>
      <c r="P73" s="60"/>
      <c r="Q73" s="60"/>
      <c r="R73" s="60"/>
    </row>
    <row r="74" spans="2:18" ht="15.75" customHeight="1">
      <c r="B74" s="152" t="s">
        <v>22</v>
      </c>
      <c r="C74" s="9" t="s">
        <v>6</v>
      </c>
      <c r="D74" s="9" t="s">
        <v>23</v>
      </c>
      <c r="E74" s="9"/>
      <c r="F74" s="9"/>
      <c r="G74" s="18">
        <f>G78</f>
        <v>0</v>
      </c>
      <c r="H74" s="18">
        <f>H78+H75</f>
        <v>0</v>
      </c>
      <c r="I74" s="18">
        <f>I78+I75</f>
        <v>541.20000000000005</v>
      </c>
      <c r="J74" s="60"/>
      <c r="K74" s="97"/>
      <c r="L74" s="97"/>
      <c r="M74" s="60"/>
      <c r="N74" s="60"/>
      <c r="O74" s="60"/>
      <c r="P74" s="60"/>
      <c r="Q74" s="60"/>
      <c r="R74" s="60"/>
    </row>
    <row r="75" spans="2:18" ht="1.5" hidden="1" customHeight="1">
      <c r="B75" s="152" t="s">
        <v>45</v>
      </c>
      <c r="C75" s="9" t="s">
        <v>6</v>
      </c>
      <c r="D75" s="9" t="s">
        <v>23</v>
      </c>
      <c r="E75" s="9" t="s">
        <v>152</v>
      </c>
      <c r="F75" s="9"/>
      <c r="G75" s="18">
        <f t="shared" ref="G75:I76" si="13">G76</f>
        <v>0</v>
      </c>
      <c r="H75" s="18">
        <f t="shared" si="13"/>
        <v>0</v>
      </c>
      <c r="I75" s="18">
        <f t="shared" si="13"/>
        <v>0</v>
      </c>
      <c r="J75" s="60"/>
      <c r="K75" s="97"/>
      <c r="L75" s="97"/>
      <c r="M75" s="60"/>
      <c r="N75" s="60"/>
      <c r="O75" s="60"/>
      <c r="P75" s="60"/>
      <c r="Q75" s="60"/>
      <c r="R75" s="60"/>
    </row>
    <row r="76" spans="2:18" ht="52.5" hidden="1" customHeight="1">
      <c r="B76" s="237" t="s">
        <v>575</v>
      </c>
      <c r="C76" s="12" t="s">
        <v>6</v>
      </c>
      <c r="D76" s="12" t="s">
        <v>23</v>
      </c>
      <c r="E76" s="12" t="s">
        <v>296</v>
      </c>
      <c r="F76" s="12"/>
      <c r="G76" s="20">
        <f t="shared" si="13"/>
        <v>0</v>
      </c>
      <c r="H76" s="18">
        <f t="shared" si="13"/>
        <v>0</v>
      </c>
      <c r="I76" s="18">
        <f t="shared" si="13"/>
        <v>0</v>
      </c>
      <c r="J76" s="60"/>
      <c r="K76" s="97"/>
      <c r="L76" s="97"/>
      <c r="M76" s="60"/>
      <c r="N76" s="60"/>
      <c r="O76" s="60"/>
      <c r="P76" s="60"/>
      <c r="Q76" s="60"/>
      <c r="R76" s="60"/>
    </row>
    <row r="77" spans="2:18" ht="36" hidden="1" customHeight="1">
      <c r="B77" s="152" t="s">
        <v>46</v>
      </c>
      <c r="C77" s="9" t="s">
        <v>6</v>
      </c>
      <c r="D77" s="9" t="s">
        <v>23</v>
      </c>
      <c r="E77" s="9" t="s">
        <v>296</v>
      </c>
      <c r="F77" s="9" t="s">
        <v>27</v>
      </c>
      <c r="G77" s="18">
        <v>0</v>
      </c>
      <c r="H77" s="18">
        <v>0</v>
      </c>
      <c r="I77" s="18">
        <v>0</v>
      </c>
      <c r="J77" s="60"/>
      <c r="K77" s="97"/>
      <c r="L77" s="97"/>
      <c r="M77" s="60"/>
      <c r="N77" s="60"/>
      <c r="O77" s="60"/>
      <c r="P77" s="60"/>
      <c r="Q77" s="60"/>
      <c r="R77" s="60"/>
    </row>
    <row r="78" spans="2:18" ht="31.5" customHeight="1">
      <c r="B78" s="152" t="s">
        <v>107</v>
      </c>
      <c r="C78" s="9" t="s">
        <v>6</v>
      </c>
      <c r="D78" s="9" t="s">
        <v>23</v>
      </c>
      <c r="E78" s="9" t="s">
        <v>153</v>
      </c>
      <c r="F78" s="9"/>
      <c r="G78" s="18">
        <f>G81+G83+G87+G91+G86</f>
        <v>0</v>
      </c>
      <c r="H78" s="18">
        <f>H83+H85+H87+H82</f>
        <v>0</v>
      </c>
      <c r="I78" s="18">
        <f>I83+I85+I87+I82</f>
        <v>541.20000000000005</v>
      </c>
      <c r="J78" s="60"/>
      <c r="K78" s="97"/>
      <c r="L78" s="97"/>
      <c r="M78" s="60"/>
      <c r="N78" s="60"/>
      <c r="O78" s="60"/>
      <c r="P78" s="60"/>
      <c r="Q78" s="60"/>
      <c r="R78" s="60"/>
    </row>
    <row r="79" spans="2:18" ht="0.75" hidden="1" customHeight="1">
      <c r="B79" s="152" t="s">
        <v>111</v>
      </c>
      <c r="C79" s="9" t="s">
        <v>6</v>
      </c>
      <c r="D79" s="9" t="s">
        <v>23</v>
      </c>
      <c r="E79" s="9" t="s">
        <v>112</v>
      </c>
      <c r="F79" s="9"/>
      <c r="G79" s="18">
        <f>G80</f>
        <v>0</v>
      </c>
      <c r="H79" s="18">
        <f t="shared" ref="H79:I79" si="14">H80</f>
        <v>0</v>
      </c>
      <c r="I79" s="18">
        <f t="shared" si="14"/>
        <v>0</v>
      </c>
      <c r="J79" s="60"/>
      <c r="K79" s="97"/>
      <c r="L79" s="97"/>
      <c r="M79" s="60"/>
      <c r="N79" s="60"/>
      <c r="O79" s="60"/>
      <c r="P79" s="60"/>
      <c r="Q79" s="60"/>
      <c r="R79" s="60"/>
    </row>
    <row r="80" spans="2:18" ht="27" hidden="1" customHeight="1">
      <c r="B80" s="237" t="s">
        <v>25</v>
      </c>
      <c r="C80" s="9" t="s">
        <v>6</v>
      </c>
      <c r="D80" s="9" t="s">
        <v>23</v>
      </c>
      <c r="E80" s="9" t="s">
        <v>112</v>
      </c>
      <c r="F80" s="9" t="s">
        <v>28</v>
      </c>
      <c r="G80" s="18"/>
      <c r="H80" s="18">
        <v>0</v>
      </c>
      <c r="I80" s="18">
        <v>0</v>
      </c>
      <c r="J80" s="60"/>
      <c r="K80" s="97"/>
      <c r="L80" s="97"/>
      <c r="M80" s="60"/>
      <c r="N80" s="60"/>
      <c r="O80" s="60"/>
      <c r="P80" s="60"/>
      <c r="Q80" s="60"/>
      <c r="R80" s="60"/>
    </row>
    <row r="81" spans="2:18" ht="15.75" customHeight="1">
      <c r="B81" s="55" t="s">
        <v>154</v>
      </c>
      <c r="C81" s="9" t="s">
        <v>6</v>
      </c>
      <c r="D81" s="9" t="s">
        <v>23</v>
      </c>
      <c r="E81" s="9" t="s">
        <v>155</v>
      </c>
      <c r="F81" s="9"/>
      <c r="G81" s="18"/>
      <c r="H81" s="18"/>
      <c r="I81" s="18">
        <f>I82</f>
        <v>100</v>
      </c>
      <c r="J81" s="75"/>
      <c r="K81" s="97"/>
      <c r="L81" s="97"/>
      <c r="M81" s="60"/>
      <c r="N81" s="60"/>
      <c r="O81" s="60"/>
      <c r="P81" s="60"/>
      <c r="Q81" s="60"/>
      <c r="R81" s="60"/>
    </row>
    <row r="82" spans="2:18" ht="31.5" customHeight="1">
      <c r="B82" s="152" t="s">
        <v>46</v>
      </c>
      <c r="C82" s="9" t="s">
        <v>6</v>
      </c>
      <c r="D82" s="9" t="s">
        <v>23</v>
      </c>
      <c r="E82" s="9" t="s">
        <v>155</v>
      </c>
      <c r="F82" s="9" t="s">
        <v>27</v>
      </c>
      <c r="G82" s="18"/>
      <c r="H82" s="18"/>
      <c r="I82" s="18">
        <v>100</v>
      </c>
      <c r="J82" s="60"/>
      <c r="K82" s="97"/>
      <c r="L82" s="98"/>
      <c r="M82" s="60"/>
      <c r="N82" s="60"/>
      <c r="O82" s="60"/>
      <c r="P82" s="60"/>
      <c r="Q82" s="60"/>
      <c r="R82" s="60"/>
    </row>
    <row r="83" spans="2:18" ht="31.5" customHeight="1">
      <c r="B83" s="11" t="s">
        <v>281</v>
      </c>
      <c r="C83" s="155" t="s">
        <v>6</v>
      </c>
      <c r="D83" s="9" t="s">
        <v>23</v>
      </c>
      <c r="E83" s="9" t="s">
        <v>282</v>
      </c>
      <c r="F83" s="9"/>
      <c r="G83" s="18">
        <f>G84</f>
        <v>0</v>
      </c>
      <c r="H83" s="18">
        <f>H84</f>
        <v>0</v>
      </c>
      <c r="I83" s="18">
        <f>I84</f>
        <v>41.2</v>
      </c>
      <c r="J83" s="60"/>
      <c r="K83" s="97"/>
      <c r="L83" s="98"/>
      <c r="M83" s="60"/>
      <c r="N83" s="60"/>
      <c r="O83" s="60"/>
      <c r="P83" s="60"/>
      <c r="Q83" s="60"/>
      <c r="R83" s="60"/>
    </row>
    <row r="84" spans="2:18" ht="18" customHeight="1">
      <c r="B84" s="11" t="s">
        <v>25</v>
      </c>
      <c r="C84" s="155" t="s">
        <v>6</v>
      </c>
      <c r="D84" s="9" t="s">
        <v>23</v>
      </c>
      <c r="E84" s="9" t="s">
        <v>282</v>
      </c>
      <c r="F84" s="9" t="s">
        <v>28</v>
      </c>
      <c r="G84" s="18"/>
      <c r="H84" s="18"/>
      <c r="I84" s="18">
        <v>41.2</v>
      </c>
      <c r="J84" s="60"/>
      <c r="K84" s="97"/>
      <c r="L84" s="98"/>
      <c r="M84" s="60"/>
      <c r="N84" s="60"/>
      <c r="O84" s="60"/>
      <c r="P84" s="60"/>
      <c r="Q84" s="60"/>
      <c r="R84" s="60"/>
    </row>
    <row r="85" spans="2:18" ht="18" customHeight="1">
      <c r="B85" s="156" t="s">
        <v>405</v>
      </c>
      <c r="C85" s="155" t="s">
        <v>6</v>
      </c>
      <c r="D85" s="9" t="s">
        <v>23</v>
      </c>
      <c r="E85" s="9" t="s">
        <v>404</v>
      </c>
      <c r="F85" s="9"/>
      <c r="G85" s="18">
        <f>G86</f>
        <v>0</v>
      </c>
      <c r="H85" s="18">
        <f>H86</f>
        <v>0</v>
      </c>
      <c r="I85" s="18">
        <f>I86</f>
        <v>400</v>
      </c>
      <c r="J85" s="60"/>
      <c r="K85" s="97"/>
      <c r="L85" s="98"/>
      <c r="M85" s="60"/>
      <c r="N85" s="60"/>
      <c r="O85" s="60"/>
      <c r="P85" s="60"/>
      <c r="Q85" s="60"/>
      <c r="R85" s="60"/>
    </row>
    <row r="86" spans="2:18" ht="33" customHeight="1">
      <c r="B86" s="53" t="s">
        <v>46</v>
      </c>
      <c r="C86" s="9" t="s">
        <v>6</v>
      </c>
      <c r="D86" s="9" t="s">
        <v>23</v>
      </c>
      <c r="E86" s="9" t="s">
        <v>404</v>
      </c>
      <c r="F86" s="9" t="s">
        <v>27</v>
      </c>
      <c r="G86" s="18"/>
      <c r="H86" s="18"/>
      <c r="I86" s="18">
        <v>400</v>
      </c>
      <c r="J86" s="60"/>
      <c r="K86" s="97"/>
      <c r="L86" s="98"/>
      <c r="M86" s="60"/>
      <c r="N86" s="60"/>
      <c r="O86" s="60"/>
      <c r="P86" s="60"/>
      <c r="Q86" s="60"/>
      <c r="R86" s="60"/>
    </row>
    <row r="87" spans="2:18" ht="1.5" hidden="1" customHeight="1">
      <c r="B87" s="184" t="s">
        <v>486</v>
      </c>
      <c r="C87" s="9" t="s">
        <v>6</v>
      </c>
      <c r="D87" s="9" t="s">
        <v>23</v>
      </c>
      <c r="E87" s="9" t="s">
        <v>485</v>
      </c>
      <c r="F87" s="9"/>
      <c r="G87" s="18">
        <f>G88+G89+G90</f>
        <v>0</v>
      </c>
      <c r="H87" s="18">
        <f>H88+H89+H90</f>
        <v>0</v>
      </c>
      <c r="I87" s="18">
        <f>I88+I89+I90</f>
        <v>0</v>
      </c>
      <c r="J87" s="60"/>
      <c r="K87" s="97"/>
      <c r="L87" s="98"/>
      <c r="M87" s="60"/>
      <c r="N87" s="60"/>
      <c r="O87" s="60"/>
      <c r="P87" s="60"/>
      <c r="Q87" s="60"/>
      <c r="R87" s="60"/>
    </row>
    <row r="88" spans="2:18" ht="0.75" hidden="1" customHeight="1">
      <c r="B88" s="53" t="s">
        <v>46</v>
      </c>
      <c r="C88" s="9" t="s">
        <v>6</v>
      </c>
      <c r="D88" s="9" t="s">
        <v>23</v>
      </c>
      <c r="E88" s="9" t="s">
        <v>157</v>
      </c>
      <c r="F88" s="9" t="s">
        <v>27</v>
      </c>
      <c r="G88" s="18">
        <v>0</v>
      </c>
      <c r="H88" s="18"/>
      <c r="I88" s="18"/>
      <c r="J88" s="60"/>
      <c r="K88" s="97"/>
      <c r="L88" s="96"/>
      <c r="M88" s="60"/>
      <c r="N88" s="60"/>
      <c r="O88" s="60"/>
      <c r="P88" s="60"/>
      <c r="Q88" s="60"/>
      <c r="R88" s="60"/>
    </row>
    <row r="89" spans="2:18" ht="21.75" hidden="1" customHeight="1">
      <c r="B89" s="157" t="s">
        <v>325</v>
      </c>
      <c r="C89" s="9" t="s">
        <v>6</v>
      </c>
      <c r="D89" s="9" t="s">
        <v>23</v>
      </c>
      <c r="E89" s="9" t="s">
        <v>485</v>
      </c>
      <c r="F89" s="9" t="s">
        <v>159</v>
      </c>
      <c r="G89" s="18"/>
      <c r="H89" s="18">
        <v>0</v>
      </c>
      <c r="I89" s="18">
        <v>0</v>
      </c>
      <c r="J89" s="60"/>
      <c r="K89" s="97"/>
      <c r="L89" s="97"/>
      <c r="M89" s="60"/>
      <c r="N89" s="60"/>
      <c r="O89" s="60"/>
      <c r="P89" s="60"/>
      <c r="Q89" s="60"/>
      <c r="R89" s="60"/>
    </row>
    <row r="90" spans="2:18" ht="28.5" hidden="1" customHeight="1">
      <c r="B90" s="157" t="s">
        <v>25</v>
      </c>
      <c r="C90" s="9" t="s">
        <v>6</v>
      </c>
      <c r="D90" s="9" t="s">
        <v>23</v>
      </c>
      <c r="E90" s="9" t="s">
        <v>485</v>
      </c>
      <c r="F90" s="9" t="s">
        <v>28</v>
      </c>
      <c r="G90" s="18"/>
      <c r="H90" s="18">
        <v>0</v>
      </c>
      <c r="I90" s="18">
        <v>0</v>
      </c>
      <c r="J90" s="60"/>
      <c r="K90" s="97"/>
      <c r="L90" s="97"/>
      <c r="M90" s="60"/>
      <c r="N90" s="60"/>
      <c r="O90" s="60"/>
      <c r="P90" s="60"/>
      <c r="Q90" s="60"/>
      <c r="R90" s="60"/>
    </row>
    <row r="91" spans="2:18" ht="0.75" hidden="1" customHeight="1">
      <c r="B91" s="139" t="s">
        <v>105</v>
      </c>
      <c r="C91" s="9" t="s">
        <v>6</v>
      </c>
      <c r="D91" s="9" t="s">
        <v>23</v>
      </c>
      <c r="E91" s="9" t="s">
        <v>160</v>
      </c>
      <c r="F91" s="9"/>
      <c r="G91" s="18">
        <f>G92</f>
        <v>0</v>
      </c>
      <c r="H91" s="18">
        <f>H92</f>
        <v>0</v>
      </c>
      <c r="I91" s="18">
        <f>I92</f>
        <v>0</v>
      </c>
      <c r="J91" s="60"/>
      <c r="K91" s="97"/>
      <c r="L91" s="97"/>
      <c r="M91" s="60"/>
      <c r="N91" s="60"/>
      <c r="O91" s="60"/>
      <c r="P91" s="60"/>
      <c r="Q91" s="60"/>
      <c r="R91" s="60"/>
    </row>
    <row r="92" spans="2:18" ht="0.75" hidden="1" customHeight="1">
      <c r="B92" s="139" t="s">
        <v>106</v>
      </c>
      <c r="C92" s="9" t="s">
        <v>6</v>
      </c>
      <c r="D92" s="9" t="s">
        <v>23</v>
      </c>
      <c r="E92" s="9" t="s">
        <v>161</v>
      </c>
      <c r="F92" s="9" t="s">
        <v>104</v>
      </c>
      <c r="G92" s="18">
        <v>0</v>
      </c>
      <c r="H92" s="18">
        <v>0</v>
      </c>
      <c r="I92" s="18">
        <v>0</v>
      </c>
      <c r="J92" s="60"/>
      <c r="K92" s="97"/>
      <c r="L92" s="97"/>
      <c r="M92" s="60"/>
      <c r="N92" s="60"/>
      <c r="O92" s="60"/>
      <c r="P92" s="60"/>
      <c r="Q92" s="60"/>
      <c r="R92" s="60"/>
    </row>
    <row r="93" spans="2:18" ht="34.5" customHeight="1">
      <c r="B93" s="8" t="s">
        <v>14</v>
      </c>
      <c r="C93" s="9" t="s">
        <v>9</v>
      </c>
      <c r="D93" s="9"/>
      <c r="E93" s="9"/>
      <c r="F93" s="9"/>
      <c r="G93" s="21" t="e">
        <f>G98</f>
        <v>#REF!</v>
      </c>
      <c r="H93" s="21" t="e">
        <f>H98</f>
        <v>#REF!</v>
      </c>
      <c r="I93" s="21">
        <f>I98</f>
        <v>500</v>
      </c>
      <c r="J93" s="60"/>
      <c r="K93" s="97"/>
      <c r="L93" s="97"/>
      <c r="M93" s="60"/>
      <c r="N93" s="60"/>
      <c r="O93" s="60"/>
      <c r="P93" s="60"/>
      <c r="Q93" s="60"/>
      <c r="R93" s="60"/>
    </row>
    <row r="94" spans="2:18" ht="48.75" hidden="1" customHeight="1">
      <c r="B94" s="237" t="s">
        <v>220</v>
      </c>
      <c r="C94" s="9" t="s">
        <v>9</v>
      </c>
      <c r="D94" s="9" t="s">
        <v>12</v>
      </c>
      <c r="E94" s="9"/>
      <c r="F94" s="9"/>
      <c r="G94" s="18">
        <f>G95</f>
        <v>0</v>
      </c>
      <c r="H94" s="18">
        <f>H95</f>
        <v>0</v>
      </c>
      <c r="I94" s="18">
        <f>I95</f>
        <v>0</v>
      </c>
      <c r="J94" s="60"/>
      <c r="K94" s="97"/>
      <c r="L94" s="97"/>
      <c r="M94" s="60"/>
      <c r="N94" s="60"/>
      <c r="O94" s="60"/>
      <c r="P94" s="60"/>
      <c r="Q94" s="60"/>
      <c r="R94" s="60"/>
    </row>
    <row r="95" spans="2:18" ht="52.5" hidden="1" customHeight="1">
      <c r="B95" s="139" t="s">
        <v>67</v>
      </c>
      <c r="C95" s="9" t="s">
        <v>9</v>
      </c>
      <c r="D95" s="9" t="s">
        <v>12</v>
      </c>
      <c r="E95" s="9" t="s">
        <v>162</v>
      </c>
      <c r="F95" s="9"/>
      <c r="G95" s="18">
        <f>G96</f>
        <v>0</v>
      </c>
      <c r="H95" s="18">
        <v>0</v>
      </c>
      <c r="I95" s="18">
        <v>0</v>
      </c>
      <c r="J95" s="60"/>
      <c r="K95" s="97"/>
      <c r="L95" s="97"/>
      <c r="M95" s="60"/>
      <c r="N95" s="60"/>
      <c r="O95" s="60"/>
      <c r="P95" s="60"/>
      <c r="Q95" s="60"/>
      <c r="R95" s="60"/>
    </row>
    <row r="96" spans="2:18" ht="51" hidden="1" customHeight="1">
      <c r="B96" s="139" t="s">
        <v>68</v>
      </c>
      <c r="C96" s="9" t="s">
        <v>9</v>
      </c>
      <c r="D96" s="9" t="s">
        <v>12</v>
      </c>
      <c r="E96" s="9" t="s">
        <v>163</v>
      </c>
      <c r="F96" s="9"/>
      <c r="G96" s="18">
        <f>G97</f>
        <v>0</v>
      </c>
      <c r="H96" s="18">
        <v>0</v>
      </c>
      <c r="I96" s="18">
        <v>0</v>
      </c>
      <c r="J96" s="60"/>
      <c r="K96" s="97"/>
      <c r="L96" s="97"/>
      <c r="M96" s="60"/>
      <c r="N96" s="60"/>
      <c r="O96" s="60"/>
      <c r="P96" s="60"/>
      <c r="Q96" s="60"/>
      <c r="R96" s="60"/>
    </row>
    <row r="97" spans="2:18" ht="35.25" hidden="1" customHeight="1">
      <c r="B97" s="139" t="s">
        <v>46</v>
      </c>
      <c r="C97" s="9" t="s">
        <v>9</v>
      </c>
      <c r="D97" s="9" t="s">
        <v>12</v>
      </c>
      <c r="E97" s="9" t="s">
        <v>163</v>
      </c>
      <c r="F97" s="9" t="s">
        <v>27</v>
      </c>
      <c r="G97" s="18">
        <v>0</v>
      </c>
      <c r="H97" s="18">
        <v>0</v>
      </c>
      <c r="I97" s="18">
        <v>0</v>
      </c>
      <c r="J97" s="60"/>
      <c r="K97" s="97"/>
      <c r="L97" s="97"/>
      <c r="M97" s="60"/>
      <c r="N97" s="60"/>
      <c r="O97" s="60"/>
      <c r="P97" s="60"/>
      <c r="Q97" s="60"/>
      <c r="R97" s="60"/>
    </row>
    <row r="98" spans="2:18" ht="32.25" customHeight="1">
      <c r="B98" s="237" t="s">
        <v>577</v>
      </c>
      <c r="C98" s="9" t="s">
        <v>9</v>
      </c>
      <c r="D98" s="9" t="s">
        <v>15</v>
      </c>
      <c r="E98" s="9"/>
      <c r="F98" s="9"/>
      <c r="G98" s="18" t="e">
        <f>G99</f>
        <v>#REF!</v>
      </c>
      <c r="H98" s="18" t="e">
        <f t="shared" ref="H98" si="15">H99</f>
        <v>#REF!</v>
      </c>
      <c r="I98" s="18">
        <f>I99</f>
        <v>500</v>
      </c>
      <c r="J98" s="60"/>
      <c r="K98" s="97"/>
      <c r="L98" s="97"/>
      <c r="M98" s="60"/>
      <c r="N98" s="60"/>
      <c r="O98" s="60"/>
      <c r="P98" s="60"/>
      <c r="Q98" s="60"/>
      <c r="R98" s="60"/>
    </row>
    <row r="99" spans="2:18" ht="36.75" customHeight="1">
      <c r="B99" s="139" t="s">
        <v>73</v>
      </c>
      <c r="C99" s="9" t="s">
        <v>9</v>
      </c>
      <c r="D99" s="9" t="s">
        <v>15</v>
      </c>
      <c r="E99" s="9" t="s">
        <v>164</v>
      </c>
      <c r="F99" s="9"/>
      <c r="G99" s="18" t="e">
        <f>G100+G102+#REF!</f>
        <v>#REF!</v>
      </c>
      <c r="H99" s="18" t="e">
        <f>H100+#REF!</f>
        <v>#REF!</v>
      </c>
      <c r="I99" s="18">
        <f>I100+I104</f>
        <v>500</v>
      </c>
      <c r="J99" s="60"/>
      <c r="K99" s="97"/>
      <c r="L99" s="97"/>
      <c r="M99" s="60"/>
      <c r="N99" s="60"/>
      <c r="O99" s="60"/>
      <c r="P99" s="60"/>
      <c r="Q99" s="60"/>
      <c r="R99" s="60"/>
    </row>
    <row r="100" spans="2:18" ht="35.25" customHeight="1">
      <c r="B100" s="140" t="s">
        <v>70</v>
      </c>
      <c r="C100" s="9" t="s">
        <v>9</v>
      </c>
      <c r="D100" s="9" t="s">
        <v>15</v>
      </c>
      <c r="E100" s="9" t="s">
        <v>193</v>
      </c>
      <c r="F100" s="9"/>
      <c r="G100" s="18">
        <f>G101</f>
        <v>0</v>
      </c>
      <c r="H100" s="18">
        <f>H101</f>
        <v>0</v>
      </c>
      <c r="I100" s="18">
        <f>I101</f>
        <v>300</v>
      </c>
      <c r="J100" s="60"/>
      <c r="K100" s="97"/>
      <c r="L100" s="97"/>
      <c r="M100" s="60"/>
      <c r="N100" s="60"/>
      <c r="O100" s="60"/>
      <c r="P100" s="60"/>
      <c r="Q100" s="60"/>
      <c r="R100" s="60"/>
    </row>
    <row r="101" spans="2:18" ht="35.25" customHeight="1">
      <c r="B101" s="147" t="s">
        <v>46</v>
      </c>
      <c r="C101" s="9" t="s">
        <v>9</v>
      </c>
      <c r="D101" s="9" t="s">
        <v>15</v>
      </c>
      <c r="E101" s="9" t="s">
        <v>193</v>
      </c>
      <c r="F101" s="9" t="s">
        <v>27</v>
      </c>
      <c r="G101" s="18"/>
      <c r="H101" s="18"/>
      <c r="I101" s="18">
        <v>300</v>
      </c>
      <c r="J101" s="60"/>
      <c r="K101" s="97"/>
      <c r="L101" s="97"/>
      <c r="M101" s="60"/>
      <c r="N101" s="60"/>
      <c r="O101" s="60"/>
      <c r="P101" s="60"/>
      <c r="Q101" s="60"/>
      <c r="R101" s="60"/>
    </row>
    <row r="102" spans="2:18" ht="35.25" hidden="1" customHeight="1">
      <c r="B102" s="152" t="s">
        <v>335</v>
      </c>
      <c r="C102" s="9" t="s">
        <v>9</v>
      </c>
      <c r="D102" s="9" t="s">
        <v>15</v>
      </c>
      <c r="E102" s="9" t="s">
        <v>480</v>
      </c>
      <c r="F102" s="9"/>
      <c r="G102" s="20">
        <f>G103</f>
        <v>0</v>
      </c>
      <c r="H102" s="20">
        <f>H103</f>
        <v>0</v>
      </c>
      <c r="I102" s="20">
        <f>I103</f>
        <v>0</v>
      </c>
      <c r="J102" s="60"/>
      <c r="K102" s="97"/>
      <c r="L102" s="97"/>
      <c r="M102" s="60"/>
      <c r="N102" s="60"/>
      <c r="O102" s="60"/>
      <c r="P102" s="60"/>
      <c r="Q102" s="60"/>
      <c r="R102" s="60"/>
    </row>
    <row r="103" spans="2:18" ht="40.5" hidden="1" customHeight="1">
      <c r="B103" s="139" t="s">
        <v>46</v>
      </c>
      <c r="C103" s="9" t="s">
        <v>9</v>
      </c>
      <c r="D103" s="9" t="s">
        <v>15</v>
      </c>
      <c r="E103" s="9" t="s">
        <v>480</v>
      </c>
      <c r="F103" s="9" t="s">
        <v>27</v>
      </c>
      <c r="G103" s="20"/>
      <c r="H103" s="20">
        <v>0</v>
      </c>
      <c r="I103" s="20">
        <v>0</v>
      </c>
      <c r="J103" s="60"/>
      <c r="K103" s="97"/>
      <c r="L103" s="97"/>
      <c r="M103" s="60"/>
      <c r="N103" s="60"/>
      <c r="O103" s="60"/>
      <c r="P103" s="60"/>
      <c r="Q103" s="60"/>
      <c r="R103" s="60"/>
    </row>
    <row r="104" spans="2:18" ht="32.25" customHeight="1">
      <c r="B104" s="180" t="s">
        <v>68</v>
      </c>
      <c r="C104" s="9" t="s">
        <v>9</v>
      </c>
      <c r="D104" s="9" t="s">
        <v>15</v>
      </c>
      <c r="E104" s="9" t="s">
        <v>478</v>
      </c>
      <c r="F104" s="9"/>
      <c r="G104" s="20">
        <f>G105</f>
        <v>0</v>
      </c>
      <c r="H104" s="20">
        <f t="shared" ref="H104:I104" si="16">H105</f>
        <v>0</v>
      </c>
      <c r="I104" s="20">
        <f t="shared" si="16"/>
        <v>200</v>
      </c>
      <c r="J104" s="60"/>
      <c r="K104" s="97"/>
      <c r="L104" s="97"/>
      <c r="M104" s="60"/>
      <c r="N104" s="60"/>
      <c r="O104" s="60"/>
      <c r="P104" s="60"/>
      <c r="Q104" s="60"/>
      <c r="R104" s="60"/>
    </row>
    <row r="105" spans="2:18" ht="39.75" customHeight="1">
      <c r="B105" s="139" t="s">
        <v>46</v>
      </c>
      <c r="C105" s="9" t="s">
        <v>9</v>
      </c>
      <c r="D105" s="9" t="s">
        <v>15</v>
      </c>
      <c r="E105" s="9" t="s">
        <v>479</v>
      </c>
      <c r="F105" s="9" t="s">
        <v>27</v>
      </c>
      <c r="G105" s="20"/>
      <c r="H105" s="20"/>
      <c r="I105" s="20">
        <v>200</v>
      </c>
      <c r="J105" s="60"/>
      <c r="K105" s="97"/>
      <c r="L105" s="97"/>
      <c r="M105" s="60"/>
      <c r="N105" s="60"/>
      <c r="O105" s="60"/>
      <c r="P105" s="60"/>
      <c r="Q105" s="60"/>
      <c r="R105" s="60"/>
    </row>
    <row r="106" spans="2:18" ht="22.5" customHeight="1">
      <c r="B106" s="8" t="s">
        <v>20</v>
      </c>
      <c r="C106" s="12" t="s">
        <v>7</v>
      </c>
      <c r="D106" s="153"/>
      <c r="E106" s="12"/>
      <c r="F106" s="12"/>
      <c r="G106" s="19">
        <f>G112+G107+G124</f>
        <v>0</v>
      </c>
      <c r="H106" s="19">
        <f t="shared" ref="H106" si="17">H112+H107+H124</f>
        <v>0</v>
      </c>
      <c r="I106" s="19">
        <f>I107+I112+I124</f>
        <v>6540</v>
      </c>
      <c r="J106" s="60"/>
      <c r="K106" s="97"/>
      <c r="L106" s="97"/>
      <c r="M106" s="60"/>
      <c r="N106" s="60"/>
      <c r="O106" s="60"/>
      <c r="P106" s="60"/>
      <c r="Q106" s="60"/>
      <c r="R106" s="60"/>
    </row>
    <row r="107" spans="2:18" ht="20.25" customHeight="1">
      <c r="B107" s="152" t="s">
        <v>92</v>
      </c>
      <c r="C107" s="12" t="s">
        <v>7</v>
      </c>
      <c r="D107" s="12" t="s">
        <v>11</v>
      </c>
      <c r="E107" s="12"/>
      <c r="F107" s="12"/>
      <c r="G107" s="20">
        <f>G109</f>
        <v>0</v>
      </c>
      <c r="H107" s="20">
        <f>H109</f>
        <v>0</v>
      </c>
      <c r="I107" s="20">
        <f>I109</f>
        <v>940</v>
      </c>
      <c r="J107" s="60"/>
      <c r="K107" s="97"/>
      <c r="L107" s="97"/>
      <c r="M107" s="60"/>
      <c r="N107" s="60"/>
      <c r="O107" s="60"/>
      <c r="P107" s="60"/>
      <c r="Q107" s="60"/>
      <c r="R107" s="60"/>
    </row>
    <row r="108" spans="2:18" ht="60.75" customHeight="1">
      <c r="B108" s="232" t="s">
        <v>549</v>
      </c>
      <c r="C108" s="12" t="s">
        <v>7</v>
      </c>
      <c r="D108" s="12" t="s">
        <v>11</v>
      </c>
      <c r="E108" s="12" t="s">
        <v>550</v>
      </c>
      <c r="F108" s="12"/>
      <c r="G108" s="20"/>
      <c r="H108" s="20"/>
      <c r="I108" s="20">
        <f>I109</f>
        <v>940</v>
      </c>
      <c r="J108" s="60"/>
      <c r="K108" s="97"/>
      <c r="L108" s="97"/>
      <c r="M108" s="60"/>
      <c r="N108" s="60"/>
      <c r="O108" s="60"/>
      <c r="P108" s="60"/>
      <c r="Q108" s="60"/>
      <c r="R108" s="60"/>
    </row>
    <row r="109" spans="2:18" ht="34.5" customHeight="1">
      <c r="B109" s="232" t="str">
        <f>'4!'!B115</f>
        <v>Основное мероприятие 3 "Создание условий для содержания автобусного маршрута"</v>
      </c>
      <c r="C109" s="12" t="s">
        <v>7</v>
      </c>
      <c r="D109" s="12" t="s">
        <v>11</v>
      </c>
      <c r="E109" s="12" t="s">
        <v>558</v>
      </c>
      <c r="F109" s="12"/>
      <c r="G109" s="20">
        <f>G110</f>
        <v>0</v>
      </c>
      <c r="H109" s="20">
        <f>H110</f>
        <v>0</v>
      </c>
      <c r="I109" s="20">
        <f>I110</f>
        <v>940</v>
      </c>
      <c r="J109" s="60"/>
      <c r="K109" s="97"/>
      <c r="L109" s="97"/>
      <c r="M109" s="60"/>
      <c r="N109" s="60"/>
      <c r="O109" s="60"/>
      <c r="P109" s="60"/>
      <c r="Q109" s="60"/>
      <c r="R109" s="60"/>
    </row>
    <row r="110" spans="2:18" ht="37.5" customHeight="1">
      <c r="B110" s="152" t="s">
        <v>93</v>
      </c>
      <c r="C110" s="12" t="s">
        <v>7</v>
      </c>
      <c r="D110" s="12" t="s">
        <v>11</v>
      </c>
      <c r="E110" s="12" t="s">
        <v>559</v>
      </c>
      <c r="F110" s="12"/>
      <c r="G110" s="20">
        <f>G111</f>
        <v>0</v>
      </c>
      <c r="H110" s="20">
        <f>H111</f>
        <v>0</v>
      </c>
      <c r="I110" s="20">
        <f>I111</f>
        <v>940</v>
      </c>
      <c r="J110" s="60"/>
      <c r="K110" s="97"/>
      <c r="L110" s="97"/>
      <c r="M110" s="60"/>
      <c r="N110" s="60"/>
      <c r="O110" s="60"/>
      <c r="P110" s="60"/>
      <c r="Q110" s="60"/>
      <c r="R110" s="60"/>
    </row>
    <row r="111" spans="2:18" ht="21.75" customHeight="1">
      <c r="B111" s="152" t="s">
        <v>94</v>
      </c>
      <c r="C111" s="12" t="s">
        <v>7</v>
      </c>
      <c r="D111" s="12" t="s">
        <v>11</v>
      </c>
      <c r="E111" s="12" t="s">
        <v>559</v>
      </c>
      <c r="F111" s="12" t="s">
        <v>95</v>
      </c>
      <c r="G111" s="20"/>
      <c r="H111" s="20"/>
      <c r="I111" s="20">
        <v>940</v>
      </c>
      <c r="J111" s="60"/>
      <c r="K111" s="97"/>
      <c r="L111" s="97"/>
      <c r="M111" s="60"/>
      <c r="N111" s="60"/>
      <c r="O111" s="60"/>
      <c r="P111" s="60"/>
      <c r="Q111" s="60"/>
      <c r="R111" s="60"/>
    </row>
    <row r="112" spans="2:18" ht="17.25" customHeight="1">
      <c r="B112" s="152" t="s">
        <v>47</v>
      </c>
      <c r="C112" s="12" t="s">
        <v>7</v>
      </c>
      <c r="D112" s="12" t="s">
        <v>12</v>
      </c>
      <c r="E112" s="12"/>
      <c r="F112" s="12"/>
      <c r="G112" s="20">
        <f>G114</f>
        <v>0</v>
      </c>
      <c r="H112" s="20">
        <f>H114</f>
        <v>0</v>
      </c>
      <c r="I112" s="20">
        <f>I113</f>
        <v>5500</v>
      </c>
      <c r="J112" s="60"/>
      <c r="K112" s="97"/>
      <c r="L112" s="97"/>
      <c r="M112" s="60"/>
      <c r="N112" s="60"/>
      <c r="O112" s="60"/>
      <c r="P112" s="60"/>
      <c r="Q112" s="60"/>
      <c r="R112" s="60"/>
    </row>
    <row r="113" spans="2:18" ht="66.75" customHeight="1">
      <c r="B113" s="232" t="s">
        <v>549</v>
      </c>
      <c r="C113" s="12" t="s">
        <v>7</v>
      </c>
      <c r="D113" s="12" t="s">
        <v>12</v>
      </c>
      <c r="E113" s="12" t="s">
        <v>550</v>
      </c>
      <c r="F113" s="12"/>
      <c r="G113" s="20"/>
      <c r="H113" s="20"/>
      <c r="I113" s="20">
        <f>I114</f>
        <v>5500</v>
      </c>
      <c r="J113" s="60"/>
      <c r="K113" s="97"/>
      <c r="L113" s="97"/>
      <c r="M113" s="60"/>
      <c r="N113" s="60"/>
      <c r="O113" s="60"/>
      <c r="P113" s="60"/>
      <c r="Q113" s="60"/>
      <c r="R113" s="60"/>
    </row>
    <row r="114" spans="2:18" ht="33.75" customHeight="1">
      <c r="B114" s="22" t="s">
        <v>556</v>
      </c>
      <c r="C114" s="12" t="s">
        <v>7</v>
      </c>
      <c r="D114" s="12" t="s">
        <v>12</v>
      </c>
      <c r="E114" s="12" t="s">
        <v>552</v>
      </c>
      <c r="F114" s="12"/>
      <c r="G114" s="20">
        <f>G115+G117+G119+G122</f>
        <v>0</v>
      </c>
      <c r="H114" s="20">
        <f>H115+H119</f>
        <v>0</v>
      </c>
      <c r="I114" s="20">
        <f>I115+I119</f>
        <v>5500</v>
      </c>
      <c r="J114" s="60"/>
      <c r="K114" s="97"/>
      <c r="L114" s="97"/>
      <c r="M114" s="60"/>
      <c r="N114" s="60"/>
      <c r="O114" s="60"/>
      <c r="P114" s="60"/>
      <c r="Q114" s="60"/>
      <c r="R114" s="60"/>
    </row>
    <row r="115" spans="2:18" ht="51.75" customHeight="1">
      <c r="B115" s="232" t="s">
        <v>48</v>
      </c>
      <c r="C115" s="12" t="s">
        <v>7</v>
      </c>
      <c r="D115" s="12" t="s">
        <v>12</v>
      </c>
      <c r="E115" s="12" t="s">
        <v>553</v>
      </c>
      <c r="F115" s="12"/>
      <c r="G115" s="20">
        <f>G116</f>
        <v>0</v>
      </c>
      <c r="H115" s="20">
        <f t="shared" ref="H115:I117" si="18">H116</f>
        <v>0</v>
      </c>
      <c r="I115" s="20">
        <f t="shared" si="18"/>
        <v>5500</v>
      </c>
      <c r="J115" s="60"/>
      <c r="K115" s="97"/>
      <c r="L115" s="97"/>
      <c r="M115" s="60"/>
      <c r="N115" s="60"/>
      <c r="O115" s="60"/>
      <c r="P115" s="60"/>
      <c r="Q115" s="60"/>
      <c r="R115" s="60"/>
    </row>
    <row r="116" spans="2:18" ht="36" customHeight="1">
      <c r="B116" s="232" t="s">
        <v>46</v>
      </c>
      <c r="C116" s="12" t="s">
        <v>7</v>
      </c>
      <c r="D116" s="12" t="s">
        <v>12</v>
      </c>
      <c r="E116" s="12" t="s">
        <v>553</v>
      </c>
      <c r="F116" s="12" t="s">
        <v>27</v>
      </c>
      <c r="G116" s="20"/>
      <c r="H116" s="20"/>
      <c r="I116" s="20">
        <v>5500</v>
      </c>
      <c r="J116" s="60"/>
      <c r="K116" s="97"/>
      <c r="L116" s="97"/>
      <c r="M116" s="60"/>
      <c r="N116" s="60"/>
      <c r="O116" s="60"/>
      <c r="P116" s="60"/>
      <c r="Q116" s="60"/>
      <c r="R116" s="60"/>
    </row>
    <row r="117" spans="2:18" ht="0.75" hidden="1" customHeight="1">
      <c r="B117" s="139" t="s">
        <v>372</v>
      </c>
      <c r="C117" s="12" t="s">
        <v>7</v>
      </c>
      <c r="D117" s="12" t="s">
        <v>12</v>
      </c>
      <c r="E117" s="12" t="s">
        <v>371</v>
      </c>
      <c r="F117" s="12"/>
      <c r="G117" s="20">
        <f>G118</f>
        <v>0</v>
      </c>
      <c r="H117" s="20">
        <f t="shared" si="18"/>
        <v>0</v>
      </c>
      <c r="I117" s="20">
        <f t="shared" si="18"/>
        <v>0</v>
      </c>
      <c r="J117" s="60"/>
      <c r="K117" s="97"/>
      <c r="L117" s="97"/>
      <c r="M117" s="60"/>
      <c r="N117" s="60"/>
      <c r="O117" s="60"/>
      <c r="P117" s="60"/>
      <c r="Q117" s="60"/>
      <c r="R117" s="60"/>
    </row>
    <row r="118" spans="2:18" ht="35.25" hidden="1" customHeight="1">
      <c r="B118" s="139" t="s">
        <v>46</v>
      </c>
      <c r="C118" s="12" t="s">
        <v>7</v>
      </c>
      <c r="D118" s="12" t="s">
        <v>12</v>
      </c>
      <c r="E118" s="12" t="s">
        <v>371</v>
      </c>
      <c r="F118" s="12" t="s">
        <v>27</v>
      </c>
      <c r="G118" s="20">
        <v>0</v>
      </c>
      <c r="H118" s="20">
        <v>0</v>
      </c>
      <c r="I118" s="20">
        <v>0</v>
      </c>
      <c r="J118" s="60"/>
      <c r="K118" s="97"/>
      <c r="L118" s="97"/>
      <c r="M118" s="60"/>
      <c r="N118" s="60"/>
      <c r="O118" s="60"/>
      <c r="P118" s="60"/>
      <c r="Q118" s="60"/>
      <c r="R118" s="60"/>
    </row>
    <row r="119" spans="2:18" ht="21" hidden="1" customHeight="1">
      <c r="B119" s="151" t="s">
        <v>448</v>
      </c>
      <c r="C119" s="12" t="s">
        <v>7</v>
      </c>
      <c r="D119" s="12" t="s">
        <v>12</v>
      </c>
      <c r="E119" s="12" t="s">
        <v>445</v>
      </c>
      <c r="F119" s="12"/>
      <c r="G119" s="20">
        <f>G120+G121</f>
        <v>0</v>
      </c>
      <c r="H119" s="20">
        <f>H120+H121</f>
        <v>0</v>
      </c>
      <c r="I119" s="20">
        <f>I120+I121</f>
        <v>0</v>
      </c>
      <c r="J119" s="60"/>
      <c r="K119" s="97"/>
      <c r="L119" s="97"/>
      <c r="M119" s="60"/>
      <c r="N119" s="60"/>
      <c r="O119" s="60"/>
      <c r="P119" s="60"/>
      <c r="Q119" s="60"/>
      <c r="R119" s="60"/>
    </row>
    <row r="120" spans="2:18" ht="39.75" hidden="1" customHeight="1">
      <c r="B120" s="139" t="s">
        <v>46</v>
      </c>
      <c r="C120" s="12" t="s">
        <v>7</v>
      </c>
      <c r="D120" s="12" t="s">
        <v>12</v>
      </c>
      <c r="E120" s="12" t="s">
        <v>446</v>
      </c>
      <c r="F120" s="12" t="s">
        <v>27</v>
      </c>
      <c r="G120" s="20"/>
      <c r="H120" s="20">
        <v>0</v>
      </c>
      <c r="I120" s="20">
        <v>0</v>
      </c>
      <c r="J120" s="60"/>
      <c r="K120" s="97"/>
      <c r="L120" s="97"/>
      <c r="M120" s="60"/>
      <c r="N120" s="60"/>
      <c r="O120" s="60"/>
      <c r="P120" s="60"/>
      <c r="Q120" s="60"/>
      <c r="R120" s="60"/>
    </row>
    <row r="121" spans="2:18" ht="12.75" hidden="1" customHeight="1">
      <c r="B121" s="139" t="s">
        <v>175</v>
      </c>
      <c r="C121" s="12" t="s">
        <v>7</v>
      </c>
      <c r="D121" s="12" t="s">
        <v>12</v>
      </c>
      <c r="E121" s="12" t="s">
        <v>165</v>
      </c>
      <c r="F121" s="12" t="s">
        <v>176</v>
      </c>
      <c r="G121" s="20">
        <v>0</v>
      </c>
      <c r="H121" s="18">
        <v>0</v>
      </c>
      <c r="I121" s="18">
        <v>0</v>
      </c>
      <c r="J121" s="60"/>
      <c r="K121" s="97"/>
      <c r="L121" s="97"/>
      <c r="M121" s="60"/>
      <c r="N121" s="60"/>
      <c r="O121" s="60"/>
      <c r="P121" s="60"/>
      <c r="Q121" s="60"/>
      <c r="R121" s="60"/>
    </row>
    <row r="122" spans="2:18" ht="33.75" hidden="1" customHeight="1">
      <c r="B122" s="142" t="s">
        <v>432</v>
      </c>
      <c r="C122" s="12" t="s">
        <v>7</v>
      </c>
      <c r="D122" s="12" t="s">
        <v>12</v>
      </c>
      <c r="E122" s="12" t="s">
        <v>447</v>
      </c>
      <c r="F122" s="12"/>
      <c r="G122" s="20">
        <f>G123</f>
        <v>0</v>
      </c>
      <c r="H122" s="20">
        <f>H123</f>
        <v>0</v>
      </c>
      <c r="I122" s="20">
        <f>I123</f>
        <v>0</v>
      </c>
      <c r="J122" s="60"/>
      <c r="K122" s="97"/>
      <c r="L122" s="97"/>
      <c r="M122" s="60"/>
      <c r="N122" s="60"/>
      <c r="O122" s="60"/>
      <c r="P122" s="60"/>
      <c r="Q122" s="60"/>
      <c r="R122" s="60"/>
    </row>
    <row r="123" spans="2:18" ht="39.75" hidden="1" customHeight="1">
      <c r="B123" s="139" t="s">
        <v>46</v>
      </c>
      <c r="C123" s="12" t="s">
        <v>7</v>
      </c>
      <c r="D123" s="12" t="s">
        <v>12</v>
      </c>
      <c r="E123" s="12" t="s">
        <v>447</v>
      </c>
      <c r="F123" s="12" t="s">
        <v>27</v>
      </c>
      <c r="G123" s="20"/>
      <c r="H123" s="20">
        <v>0</v>
      </c>
      <c r="I123" s="20">
        <v>0</v>
      </c>
      <c r="J123" s="97"/>
      <c r="K123" s="97"/>
      <c r="L123" s="97"/>
      <c r="M123" s="60"/>
      <c r="N123" s="60"/>
      <c r="O123" s="60"/>
      <c r="P123" s="60"/>
      <c r="Q123" s="60"/>
      <c r="R123" s="60"/>
    </row>
    <row r="124" spans="2:18" ht="16.5" customHeight="1">
      <c r="B124" s="185" t="s">
        <v>344</v>
      </c>
      <c r="C124" s="12" t="s">
        <v>7</v>
      </c>
      <c r="D124" s="12" t="s">
        <v>87</v>
      </c>
      <c r="E124" s="12"/>
      <c r="F124" s="12"/>
      <c r="G124" s="20">
        <f>G125</f>
        <v>0</v>
      </c>
      <c r="H124" s="20">
        <f>H125</f>
        <v>0</v>
      </c>
      <c r="I124" s="20">
        <f>I125</f>
        <v>100</v>
      </c>
      <c r="J124" s="60"/>
      <c r="K124" s="97"/>
      <c r="L124" s="97"/>
      <c r="M124" s="60"/>
      <c r="N124" s="60"/>
      <c r="O124" s="60"/>
      <c r="P124" s="60"/>
      <c r="Q124" s="60"/>
      <c r="R124" s="60"/>
    </row>
    <row r="125" spans="2:18" ht="33.75" customHeight="1">
      <c r="B125" s="139" t="s">
        <v>107</v>
      </c>
      <c r="C125" s="12" t="s">
        <v>7</v>
      </c>
      <c r="D125" s="12" t="s">
        <v>87</v>
      </c>
      <c r="E125" s="12" t="s">
        <v>153</v>
      </c>
      <c r="F125" s="12"/>
      <c r="G125" s="20">
        <f>G126+G128</f>
        <v>0</v>
      </c>
      <c r="H125" s="20">
        <f t="shared" ref="H125:I125" si="19">H126+H128</f>
        <v>0</v>
      </c>
      <c r="I125" s="20">
        <f t="shared" si="19"/>
        <v>100</v>
      </c>
      <c r="J125" s="60"/>
      <c r="K125" s="97"/>
      <c r="L125" s="97"/>
      <c r="M125" s="60"/>
      <c r="N125" s="60"/>
      <c r="O125" s="60"/>
      <c r="P125" s="60"/>
      <c r="Q125" s="60"/>
      <c r="R125" s="60"/>
    </row>
    <row r="126" spans="2:18" ht="30" hidden="1" customHeight="1">
      <c r="B126" s="210" t="s">
        <v>483</v>
      </c>
      <c r="C126" s="9" t="s">
        <v>7</v>
      </c>
      <c r="D126" s="9" t="s">
        <v>87</v>
      </c>
      <c r="E126" s="9" t="s">
        <v>157</v>
      </c>
      <c r="F126" s="9"/>
      <c r="G126" s="18">
        <f>G127</f>
        <v>0</v>
      </c>
      <c r="H126" s="18">
        <f>H127</f>
        <v>0</v>
      </c>
      <c r="I126" s="18">
        <f>I127</f>
        <v>0</v>
      </c>
      <c r="J126" s="60"/>
      <c r="K126" s="97"/>
      <c r="L126" s="97"/>
      <c r="M126" s="60"/>
      <c r="N126" s="60"/>
      <c r="O126" s="60"/>
      <c r="P126" s="60"/>
      <c r="Q126" s="60"/>
      <c r="R126" s="60"/>
    </row>
    <row r="127" spans="2:18" ht="36" hidden="1" customHeight="1">
      <c r="B127" s="182" t="s">
        <v>175</v>
      </c>
      <c r="C127" s="9" t="s">
        <v>7</v>
      </c>
      <c r="D127" s="9" t="s">
        <v>87</v>
      </c>
      <c r="E127" s="9" t="s">
        <v>157</v>
      </c>
      <c r="F127" s="9" t="s">
        <v>176</v>
      </c>
      <c r="G127" s="18"/>
      <c r="H127" s="18">
        <v>0</v>
      </c>
      <c r="I127" s="18">
        <v>0</v>
      </c>
      <c r="J127" s="60"/>
      <c r="K127" s="97"/>
      <c r="L127" s="98"/>
      <c r="M127" s="60"/>
      <c r="N127" s="60"/>
      <c r="O127" s="60"/>
      <c r="P127" s="60"/>
      <c r="Q127" s="60"/>
      <c r="R127" s="60"/>
    </row>
    <row r="128" spans="2:18" ht="37.5" customHeight="1">
      <c r="B128" s="139" t="s">
        <v>366</v>
      </c>
      <c r="C128" s="9" t="s">
        <v>7</v>
      </c>
      <c r="D128" s="9" t="s">
        <v>87</v>
      </c>
      <c r="E128" s="9" t="s">
        <v>365</v>
      </c>
      <c r="F128" s="9"/>
      <c r="G128" s="18">
        <f>G129</f>
        <v>0</v>
      </c>
      <c r="H128" s="18">
        <f>H129</f>
        <v>0</v>
      </c>
      <c r="I128" s="18">
        <f>I129</f>
        <v>100</v>
      </c>
      <c r="J128" s="60"/>
      <c r="K128" s="97"/>
      <c r="L128" s="97"/>
      <c r="M128" s="60"/>
      <c r="N128" s="60"/>
      <c r="O128" s="60"/>
      <c r="P128" s="60"/>
      <c r="Q128" s="60"/>
      <c r="R128" s="60"/>
    </row>
    <row r="129" spans="2:18" ht="36" customHeight="1">
      <c r="B129" s="139" t="s">
        <v>46</v>
      </c>
      <c r="C129" s="9" t="s">
        <v>7</v>
      </c>
      <c r="D129" s="9" t="s">
        <v>87</v>
      </c>
      <c r="E129" s="9" t="s">
        <v>365</v>
      </c>
      <c r="F129" s="9" t="s">
        <v>27</v>
      </c>
      <c r="G129" s="18"/>
      <c r="H129" s="18"/>
      <c r="I129" s="18">
        <v>100</v>
      </c>
      <c r="J129" s="60"/>
      <c r="K129" s="97"/>
      <c r="L129" s="98"/>
      <c r="M129" s="60"/>
      <c r="N129" s="60"/>
      <c r="O129" s="60"/>
      <c r="P129" s="60"/>
      <c r="Q129" s="60"/>
      <c r="R129" s="60"/>
    </row>
    <row r="130" spans="2:18" ht="0.75" hidden="1" customHeight="1">
      <c r="B130" s="139" t="s">
        <v>335</v>
      </c>
      <c r="C130" s="12" t="s">
        <v>7</v>
      </c>
      <c r="D130" s="12" t="s">
        <v>87</v>
      </c>
      <c r="E130" s="9" t="s">
        <v>345</v>
      </c>
      <c r="F130" s="9"/>
      <c r="G130" s="20">
        <f>G131</f>
        <v>0</v>
      </c>
      <c r="H130" s="20">
        <f>H131</f>
        <v>0</v>
      </c>
      <c r="I130" s="20">
        <f>I131</f>
        <v>0</v>
      </c>
      <c r="J130" s="60"/>
      <c r="K130" s="97"/>
      <c r="L130" s="97"/>
      <c r="M130" s="60"/>
      <c r="N130" s="60"/>
      <c r="O130" s="60"/>
      <c r="P130" s="60"/>
      <c r="Q130" s="60"/>
      <c r="R130" s="60"/>
    </row>
    <row r="131" spans="2:18" ht="35.25" hidden="1" customHeight="1">
      <c r="B131" s="139" t="s">
        <v>46</v>
      </c>
      <c r="C131" s="12" t="s">
        <v>7</v>
      </c>
      <c r="D131" s="12" t="s">
        <v>87</v>
      </c>
      <c r="E131" s="9" t="s">
        <v>345</v>
      </c>
      <c r="F131" s="9" t="s">
        <v>27</v>
      </c>
      <c r="G131" s="20">
        <v>0</v>
      </c>
      <c r="H131" s="20"/>
      <c r="I131" s="20"/>
      <c r="J131" s="60"/>
      <c r="K131" s="97"/>
      <c r="L131" s="97"/>
      <c r="M131" s="60"/>
      <c r="N131" s="60"/>
      <c r="O131" s="60"/>
      <c r="P131" s="60"/>
      <c r="Q131" s="60"/>
      <c r="R131" s="60"/>
    </row>
    <row r="132" spans="2:18" ht="24.75" hidden="1" customHeight="1">
      <c r="B132" s="139" t="s">
        <v>337</v>
      </c>
      <c r="C132" s="12" t="s">
        <v>7</v>
      </c>
      <c r="D132" s="12" t="s">
        <v>87</v>
      </c>
      <c r="E132" s="9" t="s">
        <v>364</v>
      </c>
      <c r="F132" s="9"/>
      <c r="G132" s="20">
        <f>G133</f>
        <v>0</v>
      </c>
      <c r="H132" s="20">
        <v>0</v>
      </c>
      <c r="I132" s="20">
        <f>I133</f>
        <v>0</v>
      </c>
      <c r="J132" s="60"/>
      <c r="K132" s="97"/>
      <c r="L132" s="97"/>
      <c r="M132" s="60"/>
      <c r="N132" s="60"/>
      <c r="O132" s="60"/>
      <c r="P132" s="60"/>
      <c r="Q132" s="60"/>
      <c r="R132" s="60"/>
    </row>
    <row r="133" spans="2:18" ht="35.25" hidden="1" customHeight="1">
      <c r="B133" s="139" t="s">
        <v>46</v>
      </c>
      <c r="C133" s="12" t="s">
        <v>7</v>
      </c>
      <c r="D133" s="12" t="s">
        <v>87</v>
      </c>
      <c r="E133" s="9" t="s">
        <v>364</v>
      </c>
      <c r="F133" s="9" t="s">
        <v>27</v>
      </c>
      <c r="G133" s="20">
        <v>0</v>
      </c>
      <c r="H133" s="20">
        <v>0</v>
      </c>
      <c r="I133" s="20">
        <v>0</v>
      </c>
      <c r="J133" s="60"/>
      <c r="K133" s="97"/>
      <c r="L133" s="97"/>
      <c r="M133" s="60"/>
      <c r="N133" s="60"/>
      <c r="O133" s="60"/>
      <c r="P133" s="60"/>
      <c r="Q133" s="60"/>
      <c r="R133" s="60"/>
    </row>
    <row r="134" spans="2:18" ht="21" customHeight="1">
      <c r="B134" s="8" t="s">
        <v>16</v>
      </c>
      <c r="C134" s="9" t="s">
        <v>10</v>
      </c>
      <c r="D134" s="9"/>
      <c r="E134" s="9"/>
      <c r="F134" s="9"/>
      <c r="G134" s="21">
        <f>G135+G177+G149</f>
        <v>0</v>
      </c>
      <c r="H134" s="21">
        <f>H135+H177+H149+H205</f>
        <v>0</v>
      </c>
      <c r="I134" s="21">
        <f>I135+I177+I149+I205</f>
        <v>87718.599999999991</v>
      </c>
      <c r="J134" s="60"/>
      <c r="K134" s="97"/>
      <c r="L134" s="97"/>
      <c r="M134" s="60"/>
      <c r="N134" s="60"/>
      <c r="O134" s="60"/>
      <c r="P134" s="60"/>
      <c r="Q134" s="60"/>
      <c r="R134" s="60"/>
    </row>
    <row r="135" spans="2:18" ht="16.5" customHeight="1">
      <c r="B135" s="139" t="s">
        <v>37</v>
      </c>
      <c r="C135" s="9" t="s">
        <v>10</v>
      </c>
      <c r="D135" s="9" t="s">
        <v>6</v>
      </c>
      <c r="E135" s="9"/>
      <c r="F135" s="9"/>
      <c r="G135" s="21">
        <f>G136</f>
        <v>0</v>
      </c>
      <c r="H135" s="21">
        <f t="shared" ref="H135:I135" si="20">H136</f>
        <v>0</v>
      </c>
      <c r="I135" s="21">
        <f t="shared" si="20"/>
        <v>3690</v>
      </c>
      <c r="J135" s="60"/>
      <c r="K135" s="97"/>
      <c r="L135" s="97"/>
      <c r="M135" s="60"/>
      <c r="N135" s="60"/>
      <c r="O135" s="60"/>
      <c r="P135" s="60"/>
      <c r="Q135" s="60"/>
      <c r="R135" s="60"/>
    </row>
    <row r="136" spans="2:18" ht="19.5" customHeight="1">
      <c r="B136" s="139" t="s">
        <v>42</v>
      </c>
      <c r="C136" s="9" t="s">
        <v>10</v>
      </c>
      <c r="D136" s="9" t="s">
        <v>6</v>
      </c>
      <c r="E136" s="9" t="s">
        <v>166</v>
      </c>
      <c r="F136" s="9"/>
      <c r="G136" s="18">
        <f>G137+G141+G143+G139+G145+G147</f>
        <v>0</v>
      </c>
      <c r="H136" s="18">
        <f>H137+H141+H143+H139+H145+H147</f>
        <v>0</v>
      </c>
      <c r="I136" s="18">
        <f>I137+I141+I143+I139+I145+I147</f>
        <v>3690</v>
      </c>
      <c r="J136" s="60"/>
      <c r="K136" s="97"/>
      <c r="L136" s="97"/>
      <c r="M136" s="60"/>
      <c r="N136" s="60"/>
      <c r="O136" s="60"/>
      <c r="P136" s="60"/>
      <c r="Q136" s="60"/>
      <c r="R136" s="60"/>
    </row>
    <row r="137" spans="2:18" ht="33" customHeight="1">
      <c r="B137" s="139" t="s">
        <v>41</v>
      </c>
      <c r="C137" s="9" t="s">
        <v>10</v>
      </c>
      <c r="D137" s="9" t="s">
        <v>6</v>
      </c>
      <c r="E137" s="9" t="s">
        <v>167</v>
      </c>
      <c r="F137" s="9"/>
      <c r="G137" s="18">
        <f>G138</f>
        <v>0</v>
      </c>
      <c r="H137" s="18">
        <f>H138</f>
        <v>0</v>
      </c>
      <c r="I137" s="18">
        <f>I138</f>
        <v>2000</v>
      </c>
      <c r="J137" s="60"/>
      <c r="K137" s="97"/>
      <c r="L137" s="97"/>
      <c r="M137" s="60"/>
      <c r="N137" s="60"/>
      <c r="O137" s="60"/>
      <c r="P137" s="60"/>
      <c r="Q137" s="60"/>
      <c r="R137" s="60"/>
    </row>
    <row r="138" spans="2:18" ht="38.25" customHeight="1">
      <c r="B138" s="139" t="s">
        <v>46</v>
      </c>
      <c r="C138" s="9" t="s">
        <v>10</v>
      </c>
      <c r="D138" s="9" t="s">
        <v>6</v>
      </c>
      <c r="E138" s="9" t="s">
        <v>167</v>
      </c>
      <c r="F138" s="9" t="s">
        <v>27</v>
      </c>
      <c r="G138" s="18"/>
      <c r="H138" s="18"/>
      <c r="I138" s="18">
        <v>2000</v>
      </c>
      <c r="J138" s="97"/>
      <c r="K138" s="97"/>
      <c r="L138" s="97"/>
      <c r="M138" s="60"/>
      <c r="N138" s="60"/>
      <c r="O138" s="60"/>
      <c r="P138" s="60"/>
      <c r="Q138" s="60"/>
      <c r="R138" s="60"/>
    </row>
    <row r="139" spans="2:18" ht="35.25" hidden="1" customHeight="1">
      <c r="B139" s="237" t="s">
        <v>572</v>
      </c>
      <c r="C139" s="9" t="s">
        <v>10</v>
      </c>
      <c r="D139" s="9" t="s">
        <v>6</v>
      </c>
      <c r="E139" s="9" t="s">
        <v>200</v>
      </c>
      <c r="F139" s="9"/>
      <c r="G139" s="18">
        <f>G140</f>
        <v>0</v>
      </c>
      <c r="H139" s="18">
        <f>H140</f>
        <v>0</v>
      </c>
      <c r="I139" s="18">
        <f>I140</f>
        <v>0</v>
      </c>
      <c r="J139" s="60"/>
      <c r="K139" s="97"/>
      <c r="L139" s="97"/>
      <c r="M139" s="60"/>
      <c r="N139" s="60"/>
      <c r="O139" s="60"/>
      <c r="P139" s="60"/>
      <c r="Q139" s="60"/>
      <c r="R139" s="60"/>
    </row>
    <row r="140" spans="2:18" ht="35.25" hidden="1" customHeight="1">
      <c r="B140" s="139" t="s">
        <v>46</v>
      </c>
      <c r="C140" s="9" t="s">
        <v>10</v>
      </c>
      <c r="D140" s="9" t="s">
        <v>6</v>
      </c>
      <c r="E140" s="9" t="s">
        <v>200</v>
      </c>
      <c r="F140" s="9" t="s">
        <v>27</v>
      </c>
      <c r="G140" s="18">
        <f>525-525</f>
        <v>0</v>
      </c>
      <c r="H140" s="18">
        <f>525-525</f>
        <v>0</v>
      </c>
      <c r="I140" s="18">
        <f>525-525</f>
        <v>0</v>
      </c>
      <c r="J140" s="60"/>
      <c r="K140" s="97"/>
      <c r="L140" s="97"/>
      <c r="M140" s="60"/>
      <c r="N140" s="60"/>
      <c r="O140" s="60"/>
      <c r="P140" s="60"/>
      <c r="Q140" s="60"/>
      <c r="R140" s="60"/>
    </row>
    <row r="141" spans="2:18" ht="48" hidden="1" customHeight="1">
      <c r="B141" s="139" t="s">
        <v>198</v>
      </c>
      <c r="C141" s="9" t="s">
        <v>10</v>
      </c>
      <c r="D141" s="9" t="s">
        <v>6</v>
      </c>
      <c r="E141" s="9" t="s">
        <v>199</v>
      </c>
      <c r="F141" s="9"/>
      <c r="G141" s="18">
        <f>G142</f>
        <v>0</v>
      </c>
      <c r="H141" s="18">
        <f>H142</f>
        <v>0</v>
      </c>
      <c r="I141" s="18">
        <f>I142</f>
        <v>0</v>
      </c>
      <c r="J141" s="60"/>
      <c r="K141" s="97"/>
      <c r="L141" s="97"/>
      <c r="M141" s="60"/>
      <c r="N141" s="60"/>
      <c r="O141" s="60"/>
      <c r="P141" s="60"/>
      <c r="Q141" s="60"/>
      <c r="R141" s="60"/>
    </row>
    <row r="142" spans="2:18" ht="35.25" hidden="1" customHeight="1">
      <c r="B142" s="139" t="s">
        <v>46</v>
      </c>
      <c r="C142" s="9" t="s">
        <v>10</v>
      </c>
      <c r="D142" s="9" t="s">
        <v>6</v>
      </c>
      <c r="E142" s="9" t="s">
        <v>199</v>
      </c>
      <c r="F142" s="9" t="s">
        <v>27</v>
      </c>
      <c r="G142" s="18">
        <v>0</v>
      </c>
      <c r="H142" s="18">
        <v>0</v>
      </c>
      <c r="I142" s="18">
        <v>0</v>
      </c>
      <c r="J142" s="60"/>
      <c r="K142" s="97"/>
      <c r="L142" s="97"/>
      <c r="M142" s="60"/>
      <c r="N142" s="60"/>
      <c r="O142" s="60"/>
      <c r="P142" s="60"/>
      <c r="Q142" s="60"/>
      <c r="R142" s="60"/>
    </row>
    <row r="143" spans="2:18" ht="23.25" customHeight="1">
      <c r="B143" s="139" t="s">
        <v>168</v>
      </c>
      <c r="C143" s="9" t="s">
        <v>10</v>
      </c>
      <c r="D143" s="9" t="s">
        <v>6</v>
      </c>
      <c r="E143" s="9" t="s">
        <v>169</v>
      </c>
      <c r="F143" s="9"/>
      <c r="G143" s="18">
        <f>G144</f>
        <v>0</v>
      </c>
      <c r="H143" s="18">
        <f>H144</f>
        <v>0</v>
      </c>
      <c r="I143" s="18">
        <f>I144</f>
        <v>850</v>
      </c>
      <c r="J143" s="60"/>
      <c r="K143" s="97"/>
      <c r="L143" s="97"/>
      <c r="M143" s="60"/>
      <c r="N143" s="60"/>
      <c r="O143" s="60"/>
      <c r="P143" s="60"/>
      <c r="Q143" s="60"/>
      <c r="R143" s="60"/>
    </row>
    <row r="144" spans="2:18" ht="35.25" customHeight="1">
      <c r="B144" s="139" t="s">
        <v>46</v>
      </c>
      <c r="C144" s="9" t="s">
        <v>10</v>
      </c>
      <c r="D144" s="9" t="s">
        <v>6</v>
      </c>
      <c r="E144" s="9" t="s">
        <v>169</v>
      </c>
      <c r="F144" s="9" t="s">
        <v>27</v>
      </c>
      <c r="G144" s="18"/>
      <c r="H144" s="18"/>
      <c r="I144" s="18">
        <v>850</v>
      </c>
      <c r="J144" s="60"/>
      <c r="K144" s="97"/>
      <c r="L144" s="97"/>
      <c r="M144" s="60"/>
      <c r="N144" s="60"/>
      <c r="O144" s="60"/>
      <c r="P144" s="60"/>
      <c r="Q144" s="60"/>
      <c r="R144" s="60"/>
    </row>
    <row r="145" spans="2:18" ht="25.5" customHeight="1">
      <c r="B145" s="139" t="s">
        <v>170</v>
      </c>
      <c r="C145" s="9" t="s">
        <v>10</v>
      </c>
      <c r="D145" s="9" t="s">
        <v>6</v>
      </c>
      <c r="E145" s="9" t="s">
        <v>171</v>
      </c>
      <c r="F145" s="9"/>
      <c r="G145" s="18">
        <f>G146</f>
        <v>0</v>
      </c>
      <c r="H145" s="18">
        <f>H146</f>
        <v>0</v>
      </c>
      <c r="I145" s="18">
        <f>I146</f>
        <v>840</v>
      </c>
      <c r="J145" s="60"/>
      <c r="K145" s="97"/>
      <c r="L145" s="97"/>
      <c r="M145" s="60"/>
      <c r="N145" s="60"/>
      <c r="O145" s="60"/>
      <c r="P145" s="60"/>
      <c r="Q145" s="60"/>
      <c r="R145" s="60"/>
    </row>
    <row r="146" spans="2:18" ht="32.25" customHeight="1">
      <c r="B146" s="139" t="s">
        <v>46</v>
      </c>
      <c r="C146" s="9" t="s">
        <v>10</v>
      </c>
      <c r="D146" s="9" t="s">
        <v>6</v>
      </c>
      <c r="E146" s="9" t="s">
        <v>172</v>
      </c>
      <c r="F146" s="9" t="s">
        <v>27</v>
      </c>
      <c r="G146" s="18"/>
      <c r="H146" s="18"/>
      <c r="I146" s="18">
        <v>840</v>
      </c>
      <c r="J146" s="97"/>
      <c r="K146" s="97"/>
      <c r="L146" s="97"/>
      <c r="M146" s="60"/>
      <c r="N146" s="60"/>
      <c r="O146" s="60"/>
      <c r="P146" s="60"/>
      <c r="Q146" s="60"/>
      <c r="R146" s="60"/>
    </row>
    <row r="147" spans="2:18" ht="0.75" hidden="1" customHeight="1">
      <c r="B147" s="139" t="s">
        <v>299</v>
      </c>
      <c r="C147" s="9" t="s">
        <v>10</v>
      </c>
      <c r="D147" s="9" t="s">
        <v>6</v>
      </c>
      <c r="E147" s="9" t="s">
        <v>301</v>
      </c>
      <c r="F147" s="9"/>
      <c r="G147" s="18">
        <f>G148</f>
        <v>0</v>
      </c>
      <c r="H147" s="18">
        <f>H148</f>
        <v>0</v>
      </c>
      <c r="I147" s="18">
        <f>I148</f>
        <v>0</v>
      </c>
      <c r="J147" s="60"/>
      <c r="K147" s="97"/>
      <c r="L147" s="97"/>
      <c r="M147" s="60"/>
      <c r="N147" s="60"/>
      <c r="O147" s="60"/>
      <c r="P147" s="60"/>
      <c r="Q147" s="60"/>
      <c r="R147" s="60"/>
    </row>
    <row r="148" spans="2:18" ht="18.75" hidden="1" customHeight="1">
      <c r="B148" s="139" t="s">
        <v>175</v>
      </c>
      <c r="C148" s="9" t="s">
        <v>10</v>
      </c>
      <c r="D148" s="9" t="s">
        <v>6</v>
      </c>
      <c r="E148" s="9" t="s">
        <v>301</v>
      </c>
      <c r="F148" s="9" t="s">
        <v>176</v>
      </c>
      <c r="G148" s="18">
        <v>0</v>
      </c>
      <c r="H148" s="18">
        <v>0</v>
      </c>
      <c r="I148" s="18">
        <v>0</v>
      </c>
      <c r="J148" s="60"/>
      <c r="K148" s="97"/>
      <c r="L148" s="97"/>
      <c r="M148" s="60"/>
      <c r="N148" s="60"/>
      <c r="O148" s="60"/>
      <c r="P148" s="60"/>
      <c r="Q148" s="60"/>
      <c r="R148" s="60"/>
    </row>
    <row r="149" spans="2:18" ht="18" customHeight="1">
      <c r="B149" s="139" t="s">
        <v>62</v>
      </c>
      <c r="C149" s="9" t="s">
        <v>10</v>
      </c>
      <c r="D149" s="9" t="s">
        <v>8</v>
      </c>
      <c r="E149" s="9"/>
      <c r="F149" s="9"/>
      <c r="G149" s="21">
        <f>G151+G170</f>
        <v>0</v>
      </c>
      <c r="H149" s="21">
        <f t="shared" ref="H149:I149" si="21">H151+H170</f>
        <v>0</v>
      </c>
      <c r="I149" s="21">
        <f t="shared" si="21"/>
        <v>69871.899999999994</v>
      </c>
      <c r="J149" s="60"/>
      <c r="K149" s="97"/>
      <c r="L149" s="97"/>
      <c r="M149" s="60"/>
      <c r="N149" s="60"/>
      <c r="O149" s="60"/>
      <c r="P149" s="60"/>
      <c r="Q149" s="60"/>
      <c r="R149" s="60"/>
    </row>
    <row r="150" spans="2:18" ht="84" hidden="1" customHeight="1">
      <c r="B150" s="8"/>
      <c r="C150" s="9" t="s">
        <v>10</v>
      </c>
      <c r="D150" s="9" t="s">
        <v>8</v>
      </c>
      <c r="E150" s="9"/>
      <c r="F150" s="9"/>
      <c r="G150" s="21"/>
      <c r="H150" s="21"/>
      <c r="I150" s="21"/>
      <c r="J150" s="60"/>
      <c r="K150" s="97"/>
      <c r="L150" s="97"/>
      <c r="M150" s="60"/>
      <c r="N150" s="60"/>
      <c r="O150" s="60"/>
      <c r="P150" s="60"/>
      <c r="Q150" s="60"/>
      <c r="R150" s="60"/>
    </row>
    <row r="151" spans="2:18" ht="21" customHeight="1">
      <c r="B151" s="139" t="s">
        <v>65</v>
      </c>
      <c r="C151" s="9" t="s">
        <v>10</v>
      </c>
      <c r="D151" s="9" t="s">
        <v>8</v>
      </c>
      <c r="E151" s="9" t="s">
        <v>173</v>
      </c>
      <c r="F151" s="9"/>
      <c r="G151" s="18">
        <f>G154+G163+G166</f>
        <v>0</v>
      </c>
      <c r="H151" s="18">
        <f t="shared" ref="H151:I151" si="22">H154+H163+H166</f>
        <v>0</v>
      </c>
      <c r="I151" s="18">
        <f t="shared" si="22"/>
        <v>2115.8000000000002</v>
      </c>
      <c r="J151" s="60"/>
      <c r="K151" s="97"/>
      <c r="L151" s="97"/>
      <c r="M151" s="60"/>
      <c r="N151" s="60"/>
      <c r="O151" s="60"/>
      <c r="P151" s="60"/>
      <c r="Q151" s="60"/>
      <c r="R151" s="60"/>
    </row>
    <row r="152" spans="2:18" ht="1.5" hidden="1" customHeight="1">
      <c r="B152" s="139" t="s">
        <v>373</v>
      </c>
      <c r="C152" s="9" t="s">
        <v>10</v>
      </c>
      <c r="D152" s="9" t="s">
        <v>8</v>
      </c>
      <c r="E152" s="9" t="s">
        <v>363</v>
      </c>
      <c r="F152" s="9"/>
      <c r="G152" s="18">
        <v>0</v>
      </c>
      <c r="H152" s="18">
        <f t="shared" ref="H152:I152" si="23">H153</f>
        <v>0</v>
      </c>
      <c r="I152" s="18">
        <f t="shared" si="23"/>
        <v>0</v>
      </c>
      <c r="J152" s="60"/>
      <c r="K152" s="97"/>
      <c r="L152" s="97"/>
      <c r="M152" s="60"/>
      <c r="N152" s="60"/>
      <c r="O152" s="60"/>
      <c r="P152" s="60"/>
      <c r="Q152" s="60"/>
      <c r="R152" s="60"/>
    </row>
    <row r="153" spans="2:18" ht="18" hidden="1" customHeight="1">
      <c r="B153" s="139" t="s">
        <v>175</v>
      </c>
      <c r="C153" s="9" t="s">
        <v>10</v>
      </c>
      <c r="D153" s="9" t="s">
        <v>8</v>
      </c>
      <c r="E153" s="9" t="s">
        <v>363</v>
      </c>
      <c r="F153" s="9" t="s">
        <v>176</v>
      </c>
      <c r="G153" s="18">
        <v>0</v>
      </c>
      <c r="H153" s="18">
        <v>0</v>
      </c>
      <c r="I153" s="18">
        <v>0</v>
      </c>
      <c r="J153" s="60"/>
      <c r="K153" s="97"/>
      <c r="L153" s="97"/>
      <c r="M153" s="60"/>
      <c r="N153" s="60"/>
      <c r="O153" s="60"/>
      <c r="P153" s="60"/>
      <c r="Q153" s="60"/>
      <c r="R153" s="60"/>
    </row>
    <row r="154" spans="2:18" ht="22.5" customHeight="1">
      <c r="B154" s="139" t="s">
        <v>127</v>
      </c>
      <c r="C154" s="9" t="s">
        <v>10</v>
      </c>
      <c r="D154" s="9" t="s">
        <v>8</v>
      </c>
      <c r="E154" s="9" t="s">
        <v>174</v>
      </c>
      <c r="F154" s="9"/>
      <c r="G154" s="18">
        <f>G155</f>
        <v>0</v>
      </c>
      <c r="H154" s="18">
        <f>H155</f>
        <v>0</v>
      </c>
      <c r="I154" s="18">
        <f>I155</f>
        <v>705.59999999999991</v>
      </c>
      <c r="J154" s="60"/>
      <c r="K154" s="97"/>
      <c r="L154" s="97"/>
      <c r="M154" s="60"/>
      <c r="N154" s="60"/>
      <c r="O154" s="60"/>
      <c r="P154" s="60"/>
      <c r="Q154" s="60"/>
      <c r="R154" s="60"/>
    </row>
    <row r="155" spans="2:18" ht="32.25" customHeight="1">
      <c r="B155" s="139" t="s">
        <v>46</v>
      </c>
      <c r="C155" s="9" t="s">
        <v>10</v>
      </c>
      <c r="D155" s="9" t="s">
        <v>8</v>
      </c>
      <c r="E155" s="9" t="s">
        <v>174</v>
      </c>
      <c r="F155" s="9" t="s">
        <v>27</v>
      </c>
      <c r="G155" s="18"/>
      <c r="H155" s="18"/>
      <c r="I155" s="18">
        <f>2000-1294.4</f>
        <v>705.59999999999991</v>
      </c>
      <c r="J155" s="60"/>
      <c r="K155" s="97"/>
      <c r="L155" s="97"/>
      <c r="M155" s="60"/>
      <c r="N155" s="60"/>
      <c r="O155" s="60"/>
      <c r="P155" s="60"/>
      <c r="Q155" s="60"/>
      <c r="R155" s="60"/>
    </row>
    <row r="156" spans="2:18" ht="0.75" hidden="1" customHeight="1">
      <c r="B156" s="139" t="s">
        <v>97</v>
      </c>
      <c r="C156" s="9" t="s">
        <v>10</v>
      </c>
      <c r="D156" s="9" t="s">
        <v>8</v>
      </c>
      <c r="E156" s="9" t="s">
        <v>83</v>
      </c>
      <c r="F156" s="9"/>
      <c r="G156" s="18">
        <f>G157</f>
        <v>0</v>
      </c>
      <c r="H156" s="18">
        <f>H157</f>
        <v>0</v>
      </c>
      <c r="I156" s="18">
        <f>I157</f>
        <v>0</v>
      </c>
      <c r="J156" s="60"/>
      <c r="K156" s="97"/>
      <c r="L156" s="97"/>
      <c r="M156" s="60"/>
      <c r="N156" s="60"/>
      <c r="O156" s="60"/>
      <c r="P156" s="60"/>
      <c r="Q156" s="60"/>
      <c r="R156" s="60"/>
    </row>
    <row r="157" spans="2:18" ht="35.25" hidden="1" customHeight="1">
      <c r="B157" s="139" t="s">
        <v>46</v>
      </c>
      <c r="C157" s="9" t="s">
        <v>10</v>
      </c>
      <c r="D157" s="9" t="s">
        <v>8</v>
      </c>
      <c r="E157" s="9" t="s">
        <v>83</v>
      </c>
      <c r="F157" s="9" t="s">
        <v>27</v>
      </c>
      <c r="G157" s="18">
        <v>0</v>
      </c>
      <c r="H157" s="18">
        <v>0</v>
      </c>
      <c r="I157" s="18">
        <v>0</v>
      </c>
      <c r="J157" s="60"/>
      <c r="K157" s="97"/>
      <c r="L157" s="97"/>
      <c r="M157" s="60"/>
      <c r="N157" s="60"/>
      <c r="O157" s="60"/>
      <c r="P157" s="60"/>
      <c r="Q157" s="60"/>
      <c r="R157" s="60"/>
    </row>
    <row r="158" spans="2:18" ht="3.75" hidden="1" customHeight="1">
      <c r="B158" s="139" t="s">
        <v>202</v>
      </c>
      <c r="C158" s="9" t="s">
        <v>10</v>
      </c>
      <c r="D158" s="9" t="s">
        <v>8</v>
      </c>
      <c r="E158" s="9" t="s">
        <v>283</v>
      </c>
      <c r="F158" s="9"/>
      <c r="G158" s="18">
        <f>G159+G160</f>
        <v>0</v>
      </c>
      <c r="H158" s="18">
        <f>H159</f>
        <v>0</v>
      </c>
      <c r="I158" s="18">
        <f>I159</f>
        <v>0</v>
      </c>
      <c r="J158" s="60"/>
      <c r="K158" s="97"/>
      <c r="L158" s="97"/>
      <c r="M158" s="60"/>
      <c r="N158" s="60"/>
      <c r="O158" s="60"/>
      <c r="P158" s="60"/>
      <c r="Q158" s="60"/>
      <c r="R158" s="60"/>
    </row>
    <row r="159" spans="2:18" ht="35.25" hidden="1" customHeight="1">
      <c r="B159" s="139" t="s">
        <v>46</v>
      </c>
      <c r="C159" s="9" t="s">
        <v>10</v>
      </c>
      <c r="D159" s="9" t="s">
        <v>8</v>
      </c>
      <c r="E159" s="9" t="s">
        <v>284</v>
      </c>
      <c r="F159" s="9" t="s">
        <v>27</v>
      </c>
      <c r="G159" s="18">
        <v>0</v>
      </c>
      <c r="H159" s="18">
        <v>0</v>
      </c>
      <c r="I159" s="18">
        <v>0</v>
      </c>
      <c r="J159" s="60"/>
      <c r="K159" s="97"/>
      <c r="L159" s="97"/>
      <c r="M159" s="60"/>
      <c r="N159" s="60"/>
      <c r="O159" s="60"/>
      <c r="P159" s="60"/>
      <c r="Q159" s="60"/>
      <c r="R159" s="60"/>
    </row>
    <row r="160" spans="2:18" ht="25.5" hidden="1" customHeight="1">
      <c r="B160" s="139" t="s">
        <v>175</v>
      </c>
      <c r="C160" s="9" t="s">
        <v>10</v>
      </c>
      <c r="D160" s="9" t="s">
        <v>8</v>
      </c>
      <c r="E160" s="9" t="s">
        <v>283</v>
      </c>
      <c r="F160" s="9" t="s">
        <v>176</v>
      </c>
      <c r="G160" s="18">
        <v>0</v>
      </c>
      <c r="H160" s="18">
        <v>0</v>
      </c>
      <c r="I160" s="18">
        <v>0</v>
      </c>
      <c r="J160" s="125"/>
      <c r="K160" s="97"/>
      <c r="L160" s="97"/>
      <c r="M160" s="60"/>
      <c r="N160" s="60"/>
      <c r="O160" s="60"/>
      <c r="P160" s="60"/>
      <c r="Q160" s="60"/>
      <c r="R160" s="60"/>
    </row>
    <row r="161" spans="2:18" ht="5.25" hidden="1" customHeight="1">
      <c r="B161" s="139" t="s">
        <v>335</v>
      </c>
      <c r="C161" s="9" t="s">
        <v>10</v>
      </c>
      <c r="D161" s="9" t="s">
        <v>8</v>
      </c>
      <c r="E161" s="9" t="s">
        <v>336</v>
      </c>
      <c r="F161" s="9"/>
      <c r="G161" s="18">
        <f>G162</f>
        <v>0</v>
      </c>
      <c r="H161" s="18">
        <f>H162</f>
        <v>0</v>
      </c>
      <c r="I161" s="18">
        <f>I162</f>
        <v>0</v>
      </c>
      <c r="J161" s="60"/>
      <c r="K161" s="97"/>
      <c r="L161" s="97"/>
      <c r="M161" s="60"/>
      <c r="N161" s="60"/>
      <c r="O161" s="60"/>
      <c r="P161" s="60"/>
      <c r="Q161" s="60"/>
      <c r="R161" s="60"/>
    </row>
    <row r="162" spans="2:18" ht="32.25" hidden="1" customHeight="1">
      <c r="B162" s="139" t="s">
        <v>175</v>
      </c>
      <c r="C162" s="9" t="s">
        <v>10</v>
      </c>
      <c r="D162" s="9" t="s">
        <v>8</v>
      </c>
      <c r="E162" s="9" t="s">
        <v>336</v>
      </c>
      <c r="F162" s="9" t="s">
        <v>176</v>
      </c>
      <c r="G162" s="18">
        <v>0</v>
      </c>
      <c r="H162" s="18">
        <v>0</v>
      </c>
      <c r="I162" s="18">
        <v>0</v>
      </c>
      <c r="J162" s="60"/>
      <c r="K162" s="97"/>
      <c r="L162" s="97"/>
      <c r="M162" s="60"/>
      <c r="N162" s="60"/>
      <c r="O162" s="60"/>
      <c r="P162" s="60"/>
      <c r="Q162" s="60"/>
      <c r="R162" s="60"/>
    </row>
    <row r="163" spans="2:18" ht="33.75" hidden="1" customHeight="1">
      <c r="B163" s="152" t="s">
        <v>335</v>
      </c>
      <c r="C163" s="9" t="s">
        <v>10</v>
      </c>
      <c r="D163" s="9" t="s">
        <v>8</v>
      </c>
      <c r="E163" s="9" t="s">
        <v>449</v>
      </c>
      <c r="F163" s="9"/>
      <c r="G163" s="18">
        <f>G164+G165</f>
        <v>0</v>
      </c>
      <c r="H163" s="18">
        <v>0</v>
      </c>
      <c r="I163" s="18">
        <v>0</v>
      </c>
      <c r="J163" s="60"/>
      <c r="K163" s="97"/>
      <c r="L163" s="97"/>
      <c r="M163" s="60"/>
      <c r="N163" s="60"/>
      <c r="O163" s="60"/>
      <c r="P163" s="60"/>
      <c r="Q163" s="60"/>
      <c r="R163" s="60"/>
    </row>
    <row r="164" spans="2:18" ht="33.75" hidden="1" customHeight="1">
      <c r="B164" s="152" t="s">
        <v>46</v>
      </c>
      <c r="C164" s="9" t="s">
        <v>10</v>
      </c>
      <c r="D164" s="9" t="s">
        <v>8</v>
      </c>
      <c r="E164" s="9" t="s">
        <v>449</v>
      </c>
      <c r="F164" s="9" t="s">
        <v>27</v>
      </c>
      <c r="G164" s="18"/>
      <c r="H164" s="18">
        <v>0</v>
      </c>
      <c r="I164" s="18">
        <v>0</v>
      </c>
      <c r="J164" s="60"/>
      <c r="K164" s="97"/>
      <c r="L164" s="97"/>
      <c r="M164" s="60"/>
      <c r="N164" s="60"/>
      <c r="O164" s="60"/>
      <c r="P164" s="60"/>
      <c r="Q164" s="60"/>
      <c r="R164" s="60"/>
    </row>
    <row r="165" spans="2:18" ht="30.75" hidden="1" customHeight="1">
      <c r="B165" s="139" t="s">
        <v>175</v>
      </c>
      <c r="C165" s="9" t="s">
        <v>10</v>
      </c>
      <c r="D165" s="9" t="s">
        <v>8</v>
      </c>
      <c r="E165" s="9" t="s">
        <v>449</v>
      </c>
      <c r="F165" s="9" t="s">
        <v>176</v>
      </c>
      <c r="G165" s="18"/>
      <c r="H165" s="18">
        <v>0</v>
      </c>
      <c r="I165" s="18">
        <v>0</v>
      </c>
      <c r="J165" s="60"/>
      <c r="K165" s="97"/>
      <c r="L165" s="97"/>
      <c r="M165" s="60"/>
      <c r="N165" s="60"/>
      <c r="O165" s="60"/>
      <c r="P165" s="60"/>
      <c r="Q165" s="60"/>
      <c r="R165" s="60"/>
    </row>
    <row r="166" spans="2:18" ht="17.25" customHeight="1">
      <c r="B166" s="146" t="s">
        <v>437</v>
      </c>
      <c r="C166" s="9" t="s">
        <v>10</v>
      </c>
      <c r="D166" s="9" t="s">
        <v>8</v>
      </c>
      <c r="E166" s="9" t="s">
        <v>297</v>
      </c>
      <c r="F166" s="9"/>
      <c r="G166" s="18">
        <f>G167</f>
        <v>0</v>
      </c>
      <c r="H166" s="18">
        <f>H167</f>
        <v>0</v>
      </c>
      <c r="I166" s="18">
        <f>I167</f>
        <v>1410.2</v>
      </c>
      <c r="J166" s="60"/>
      <c r="K166" s="97"/>
      <c r="L166" s="97"/>
      <c r="M166" s="60"/>
      <c r="N166" s="60"/>
      <c r="O166" s="60"/>
      <c r="P166" s="60"/>
      <c r="Q166" s="60"/>
      <c r="R166" s="60"/>
    </row>
    <row r="167" spans="2:18" ht="33.75" customHeight="1">
      <c r="B167" s="139" t="s">
        <v>46</v>
      </c>
      <c r="C167" s="9" t="s">
        <v>10</v>
      </c>
      <c r="D167" s="9" t="s">
        <v>8</v>
      </c>
      <c r="E167" s="9" t="s">
        <v>297</v>
      </c>
      <c r="F167" s="9" t="s">
        <v>27</v>
      </c>
      <c r="G167" s="18"/>
      <c r="H167" s="18"/>
      <c r="I167" s="18">
        <v>1410.2</v>
      </c>
      <c r="J167" s="60"/>
      <c r="K167" s="97"/>
      <c r="L167" s="97"/>
      <c r="M167" s="60"/>
      <c r="N167" s="60"/>
      <c r="O167" s="60"/>
      <c r="P167" s="60"/>
      <c r="Q167" s="60"/>
      <c r="R167" s="60"/>
    </row>
    <row r="168" spans="2:18" ht="1.5" hidden="1" customHeight="1">
      <c r="B168" s="139" t="s">
        <v>337</v>
      </c>
      <c r="C168" s="9" t="s">
        <v>10</v>
      </c>
      <c r="D168" s="9" t="s">
        <v>8</v>
      </c>
      <c r="E168" s="9" t="s">
        <v>338</v>
      </c>
      <c r="F168" s="9"/>
      <c r="G168" s="18">
        <f>G170+G169</f>
        <v>0</v>
      </c>
      <c r="H168" s="18">
        <f t="shared" ref="H168:I168" si="24">H170+H169</f>
        <v>0</v>
      </c>
      <c r="I168" s="18">
        <f t="shared" si="24"/>
        <v>67756.099999999991</v>
      </c>
      <c r="J168" s="60"/>
      <c r="K168" s="97"/>
      <c r="L168" s="97"/>
      <c r="M168" s="60"/>
      <c r="N168" s="60"/>
      <c r="O168" s="60"/>
      <c r="P168" s="60"/>
      <c r="Q168" s="60"/>
      <c r="R168" s="60"/>
    </row>
    <row r="169" spans="2:18" ht="22.5" hidden="1" customHeight="1">
      <c r="B169" s="139" t="s">
        <v>46</v>
      </c>
      <c r="C169" s="9" t="s">
        <v>10</v>
      </c>
      <c r="D169" s="9" t="s">
        <v>8</v>
      </c>
      <c r="E169" s="9" t="s">
        <v>338</v>
      </c>
      <c r="F169" s="9" t="s">
        <v>27</v>
      </c>
      <c r="G169" s="18">
        <v>0</v>
      </c>
      <c r="H169" s="18">
        <v>0</v>
      </c>
      <c r="I169" s="18">
        <v>0</v>
      </c>
      <c r="J169" s="60"/>
      <c r="K169" s="97"/>
      <c r="L169" s="97"/>
      <c r="M169" s="60"/>
      <c r="N169" s="60"/>
      <c r="O169" s="60"/>
      <c r="P169" s="60"/>
      <c r="Q169" s="60"/>
      <c r="R169" s="60"/>
    </row>
    <row r="170" spans="2:18" ht="79.5" customHeight="1">
      <c r="B170" s="8" t="s">
        <v>547</v>
      </c>
      <c r="C170" s="9" t="s">
        <v>10</v>
      </c>
      <c r="D170" s="9" t="s">
        <v>8</v>
      </c>
      <c r="E170" s="9" t="s">
        <v>545</v>
      </c>
      <c r="F170" s="9"/>
      <c r="G170" s="18">
        <f>G171+G174</f>
        <v>0</v>
      </c>
      <c r="H170" s="18">
        <f t="shared" ref="H170:I170" si="25">H171+H174</f>
        <v>0</v>
      </c>
      <c r="I170" s="18">
        <f t="shared" si="25"/>
        <v>67756.099999999991</v>
      </c>
      <c r="J170" s="60"/>
      <c r="K170" s="97"/>
      <c r="L170" s="97"/>
      <c r="M170" s="60"/>
      <c r="N170" s="60"/>
      <c r="O170" s="60"/>
      <c r="P170" s="60"/>
      <c r="Q170" s="60"/>
      <c r="R170" s="60"/>
    </row>
    <row r="171" spans="2:18" ht="35.25" customHeight="1">
      <c r="B171" s="38" t="s">
        <v>540</v>
      </c>
      <c r="C171" s="9" t="s">
        <v>10</v>
      </c>
      <c r="D171" s="9" t="s">
        <v>8</v>
      </c>
      <c r="E171" s="9" t="s">
        <v>569</v>
      </c>
      <c r="F171" s="9"/>
      <c r="G171" s="18">
        <f>G173</f>
        <v>0</v>
      </c>
      <c r="H171" s="18">
        <f t="shared" ref="H171:I171" si="26">H173</f>
        <v>0</v>
      </c>
      <c r="I171" s="18">
        <f t="shared" si="26"/>
        <v>67326.099999999991</v>
      </c>
      <c r="J171" s="60"/>
      <c r="K171" s="97"/>
      <c r="L171" s="97"/>
      <c r="M171" s="60"/>
      <c r="N171" s="60"/>
      <c r="O171" s="60"/>
      <c r="P171" s="60"/>
      <c r="Q171" s="60"/>
      <c r="R171" s="60"/>
    </row>
    <row r="172" spans="2:18" ht="33" customHeight="1">
      <c r="B172" s="38" t="s">
        <v>573</v>
      </c>
      <c r="C172" s="9" t="s">
        <v>10</v>
      </c>
      <c r="D172" s="9" t="s">
        <v>8</v>
      </c>
      <c r="E172" s="9" t="s">
        <v>570</v>
      </c>
      <c r="F172" s="9"/>
      <c r="G172" s="18">
        <f>G173</f>
        <v>0</v>
      </c>
      <c r="H172" s="18">
        <f>H173</f>
        <v>0</v>
      </c>
      <c r="I172" s="18">
        <f>I173</f>
        <v>67326.099999999991</v>
      </c>
      <c r="J172" s="60"/>
      <c r="K172" s="97"/>
      <c r="L172" s="97"/>
      <c r="M172" s="60"/>
      <c r="N172" s="60"/>
      <c r="O172" s="60"/>
      <c r="P172" s="60"/>
      <c r="Q172" s="60"/>
      <c r="R172" s="60"/>
    </row>
    <row r="173" spans="2:18" ht="15" customHeight="1">
      <c r="B173" s="213" t="s">
        <v>175</v>
      </c>
      <c r="C173" s="9" t="s">
        <v>10</v>
      </c>
      <c r="D173" s="9" t="s">
        <v>8</v>
      </c>
      <c r="E173" s="9" t="s">
        <v>570</v>
      </c>
      <c r="F173" s="9" t="s">
        <v>176</v>
      </c>
      <c r="G173" s="18">
        <v>0</v>
      </c>
      <c r="H173" s="18"/>
      <c r="I173" s="18">
        <f>24180.7+41851+1294.4</f>
        <v>67326.099999999991</v>
      </c>
      <c r="J173" s="60"/>
      <c r="K173" s="97"/>
      <c r="L173" s="97"/>
      <c r="M173" s="60"/>
      <c r="N173" s="60"/>
      <c r="O173" s="60"/>
      <c r="P173" s="60"/>
      <c r="Q173" s="60"/>
      <c r="R173" s="60"/>
    </row>
    <row r="174" spans="2:18" ht="35.25" customHeight="1">
      <c r="B174" s="38" t="s">
        <v>469</v>
      </c>
      <c r="C174" s="9" t="s">
        <v>10</v>
      </c>
      <c r="D174" s="9" t="s">
        <v>8</v>
      </c>
      <c r="E174" s="9" t="s">
        <v>543</v>
      </c>
      <c r="F174" s="9"/>
      <c r="G174" s="18">
        <f t="shared" ref="G174:I175" si="27">G175</f>
        <v>0</v>
      </c>
      <c r="H174" s="18">
        <f t="shared" si="27"/>
        <v>0</v>
      </c>
      <c r="I174" s="18">
        <f t="shared" si="27"/>
        <v>430</v>
      </c>
      <c r="J174" s="60"/>
      <c r="K174" s="97"/>
      <c r="L174" s="97"/>
      <c r="M174" s="60"/>
      <c r="N174" s="60"/>
      <c r="O174" s="60"/>
      <c r="P174" s="60"/>
      <c r="Q174" s="60"/>
      <c r="R174" s="60"/>
    </row>
    <row r="175" spans="2:18" ht="30.75" customHeight="1">
      <c r="B175" s="161" t="s">
        <v>471</v>
      </c>
      <c r="C175" s="9" t="s">
        <v>10</v>
      </c>
      <c r="D175" s="9" t="s">
        <v>8</v>
      </c>
      <c r="E175" s="9" t="s">
        <v>544</v>
      </c>
      <c r="F175" s="9"/>
      <c r="G175" s="18">
        <f t="shared" si="27"/>
        <v>0</v>
      </c>
      <c r="H175" s="18">
        <f t="shared" si="27"/>
        <v>0</v>
      </c>
      <c r="I175" s="18">
        <f t="shared" si="27"/>
        <v>430</v>
      </c>
      <c r="J175" s="60"/>
      <c r="K175" s="97"/>
      <c r="L175" s="97"/>
      <c r="M175" s="60"/>
      <c r="N175" s="60"/>
      <c r="O175" s="60"/>
      <c r="P175" s="60"/>
      <c r="Q175" s="60"/>
      <c r="R175" s="60"/>
    </row>
    <row r="176" spans="2:18" ht="35.25" customHeight="1">
      <c r="B176" s="159" t="s">
        <v>46</v>
      </c>
      <c r="C176" s="9" t="s">
        <v>10</v>
      </c>
      <c r="D176" s="9" t="s">
        <v>8</v>
      </c>
      <c r="E176" s="9" t="s">
        <v>470</v>
      </c>
      <c r="F176" s="9" t="s">
        <v>27</v>
      </c>
      <c r="G176" s="18"/>
      <c r="H176" s="18"/>
      <c r="I176" s="18">
        <v>430</v>
      </c>
      <c r="J176" s="60"/>
      <c r="K176" s="97"/>
      <c r="L176" s="97"/>
      <c r="M176" s="60"/>
      <c r="N176" s="60"/>
      <c r="O176" s="60"/>
      <c r="P176" s="60"/>
      <c r="Q176" s="60"/>
      <c r="R176" s="60"/>
    </row>
    <row r="177" spans="2:18" ht="16.5" customHeight="1">
      <c r="B177" s="139" t="s">
        <v>38</v>
      </c>
      <c r="C177" s="9" t="s">
        <v>10</v>
      </c>
      <c r="D177" s="9" t="s">
        <v>9</v>
      </c>
      <c r="E177" s="9"/>
      <c r="F177" s="9"/>
      <c r="G177" s="21">
        <f>G184+G178</f>
        <v>0</v>
      </c>
      <c r="H177" s="21">
        <f>H184+H178</f>
        <v>0</v>
      </c>
      <c r="I177" s="21">
        <f>I184+I178</f>
        <v>14156.699999999999</v>
      </c>
      <c r="J177" s="60"/>
      <c r="K177" s="97"/>
      <c r="L177" s="97"/>
      <c r="M177" s="60"/>
      <c r="N177" s="60"/>
      <c r="O177" s="60"/>
      <c r="P177" s="60"/>
      <c r="Q177" s="60"/>
      <c r="R177" s="60"/>
    </row>
    <row r="178" spans="2:18" ht="27" hidden="1" customHeight="1">
      <c r="B178" s="139" t="s">
        <v>39</v>
      </c>
      <c r="C178" s="9" t="s">
        <v>10</v>
      </c>
      <c r="D178" s="9" t="s">
        <v>9</v>
      </c>
      <c r="E178" s="9" t="s">
        <v>139</v>
      </c>
      <c r="F178" s="9"/>
      <c r="G178" s="18">
        <f>G179</f>
        <v>0</v>
      </c>
      <c r="H178" s="18">
        <f t="shared" ref="H178:I178" si="28">H179</f>
        <v>0</v>
      </c>
      <c r="I178" s="18">
        <f t="shared" si="28"/>
        <v>0</v>
      </c>
      <c r="J178" s="60"/>
      <c r="K178" s="97"/>
      <c r="L178" s="97"/>
      <c r="M178" s="60"/>
      <c r="N178" s="60"/>
      <c r="O178" s="60"/>
      <c r="P178" s="60"/>
      <c r="Q178" s="60"/>
      <c r="R178" s="60"/>
    </row>
    <row r="179" spans="2:18" ht="53.25" hidden="1" customHeight="1">
      <c r="B179" s="152" t="s">
        <v>451</v>
      </c>
      <c r="C179" s="9" t="s">
        <v>10</v>
      </c>
      <c r="D179" s="9" t="s">
        <v>9</v>
      </c>
      <c r="E179" s="9" t="s">
        <v>306</v>
      </c>
      <c r="F179" s="9"/>
      <c r="G179" s="18">
        <f>G180+G182</f>
        <v>0</v>
      </c>
      <c r="H179" s="18">
        <f>H182</f>
        <v>0</v>
      </c>
      <c r="I179" s="18">
        <f>I182</f>
        <v>0</v>
      </c>
      <c r="J179" s="60"/>
      <c r="K179" s="97"/>
      <c r="L179" s="97"/>
      <c r="M179" s="60"/>
      <c r="N179" s="60"/>
      <c r="O179" s="60"/>
      <c r="P179" s="60"/>
      <c r="Q179" s="60"/>
      <c r="R179" s="60"/>
    </row>
    <row r="180" spans="2:18" ht="53.25" hidden="1" customHeight="1">
      <c r="B180" s="152" t="s">
        <v>452</v>
      </c>
      <c r="C180" s="9" t="s">
        <v>10</v>
      </c>
      <c r="D180" s="9" t="s">
        <v>9</v>
      </c>
      <c r="E180" s="9" t="s">
        <v>450</v>
      </c>
      <c r="F180" s="9"/>
      <c r="G180" s="18">
        <f>G181</f>
        <v>0</v>
      </c>
      <c r="H180" s="18">
        <v>0</v>
      </c>
      <c r="I180" s="18">
        <v>0</v>
      </c>
      <c r="J180" s="60"/>
      <c r="K180" s="97"/>
      <c r="L180" s="97"/>
      <c r="M180" s="60"/>
      <c r="N180" s="60"/>
      <c r="O180" s="60"/>
      <c r="P180" s="60"/>
      <c r="Q180" s="60"/>
      <c r="R180" s="60"/>
    </row>
    <row r="181" spans="2:18" ht="31.5" hidden="1" customHeight="1">
      <c r="B181" s="152" t="s">
        <v>39</v>
      </c>
      <c r="C181" s="9" t="s">
        <v>10</v>
      </c>
      <c r="D181" s="9" t="s">
        <v>9</v>
      </c>
      <c r="E181" s="9" t="s">
        <v>450</v>
      </c>
      <c r="F181" s="9" t="s">
        <v>30</v>
      </c>
      <c r="G181" s="18"/>
      <c r="H181" s="18">
        <v>0</v>
      </c>
      <c r="I181" s="18">
        <v>0</v>
      </c>
      <c r="J181" s="60"/>
      <c r="K181" s="97"/>
      <c r="L181" s="97"/>
      <c r="M181" s="60"/>
      <c r="N181" s="60"/>
      <c r="O181" s="60"/>
      <c r="P181" s="60"/>
      <c r="Q181" s="60"/>
      <c r="R181" s="60"/>
    </row>
    <row r="182" spans="2:18" ht="55.5" hidden="1" customHeight="1">
      <c r="B182" s="152" t="s">
        <v>316</v>
      </c>
      <c r="C182" s="9" t="s">
        <v>10</v>
      </c>
      <c r="D182" s="9" t="s">
        <v>9</v>
      </c>
      <c r="E182" s="9" t="s">
        <v>307</v>
      </c>
      <c r="F182" s="9"/>
      <c r="G182" s="18">
        <f t="shared" ref="G182:I182" si="29">G183</f>
        <v>0</v>
      </c>
      <c r="H182" s="18">
        <f t="shared" si="29"/>
        <v>0</v>
      </c>
      <c r="I182" s="18">
        <f t="shared" si="29"/>
        <v>0</v>
      </c>
      <c r="J182" s="60"/>
      <c r="K182" s="97"/>
      <c r="L182" s="97"/>
      <c r="M182" s="60"/>
      <c r="N182" s="60"/>
      <c r="O182" s="60"/>
      <c r="P182" s="60"/>
      <c r="Q182" s="60"/>
      <c r="R182" s="60"/>
    </row>
    <row r="183" spans="2:18" ht="26.25" hidden="1" customHeight="1">
      <c r="B183" s="139" t="s">
        <v>39</v>
      </c>
      <c r="C183" s="9" t="s">
        <v>10</v>
      </c>
      <c r="D183" s="9" t="s">
        <v>9</v>
      </c>
      <c r="E183" s="9" t="s">
        <v>307</v>
      </c>
      <c r="F183" s="9" t="s">
        <v>30</v>
      </c>
      <c r="G183" s="18"/>
      <c r="H183" s="18">
        <v>0</v>
      </c>
      <c r="I183" s="18">
        <v>0</v>
      </c>
      <c r="J183" s="60"/>
      <c r="K183" s="97"/>
      <c r="L183" s="97"/>
      <c r="M183" s="60"/>
      <c r="N183" s="60"/>
      <c r="O183" s="60"/>
      <c r="P183" s="60"/>
      <c r="Q183" s="60"/>
      <c r="R183" s="60"/>
    </row>
    <row r="184" spans="2:18" ht="14.25" customHeight="1">
      <c r="B184" s="139" t="s">
        <v>49</v>
      </c>
      <c r="C184" s="9" t="s">
        <v>10</v>
      </c>
      <c r="D184" s="9" t="s">
        <v>9</v>
      </c>
      <c r="E184" s="9" t="s">
        <v>177</v>
      </c>
      <c r="F184" s="9"/>
      <c r="G184" s="18">
        <f>G185+G189+G191+G194+G197+G199+G202+G206+G208</f>
        <v>0</v>
      </c>
      <c r="H184" s="18">
        <f>H185+H189+H191+H197+H199</f>
        <v>0</v>
      </c>
      <c r="I184" s="18">
        <f>I185+I189+I191+I199</f>
        <v>14156.699999999999</v>
      </c>
      <c r="J184" s="60"/>
      <c r="K184" s="97"/>
      <c r="L184" s="97"/>
      <c r="M184" s="60"/>
      <c r="N184" s="60"/>
      <c r="O184" s="60"/>
      <c r="P184" s="60"/>
      <c r="Q184" s="60"/>
      <c r="R184" s="60"/>
    </row>
    <row r="185" spans="2:18" ht="17.25" customHeight="1">
      <c r="B185" s="139" t="s">
        <v>98</v>
      </c>
      <c r="C185" s="9" t="s">
        <v>10</v>
      </c>
      <c r="D185" s="9" t="s">
        <v>9</v>
      </c>
      <c r="E185" s="9" t="s">
        <v>178</v>
      </c>
      <c r="F185" s="9"/>
      <c r="G185" s="18">
        <f>G186+G188</f>
        <v>0</v>
      </c>
      <c r="H185" s="18">
        <f>H186</f>
        <v>0</v>
      </c>
      <c r="I185" s="18">
        <f>I186</f>
        <v>5000</v>
      </c>
      <c r="J185" s="60"/>
      <c r="K185" s="97"/>
      <c r="L185" s="97"/>
      <c r="M185" s="60"/>
      <c r="N185" s="60"/>
      <c r="O185" s="60"/>
      <c r="P185" s="60"/>
      <c r="Q185" s="60"/>
      <c r="R185" s="60"/>
    </row>
    <row r="186" spans="2:18" ht="32.25" customHeight="1">
      <c r="B186" s="139" t="s">
        <v>46</v>
      </c>
      <c r="C186" s="9" t="s">
        <v>10</v>
      </c>
      <c r="D186" s="9" t="s">
        <v>9</v>
      </c>
      <c r="E186" s="9" t="s">
        <v>178</v>
      </c>
      <c r="F186" s="9" t="s">
        <v>27</v>
      </c>
      <c r="G186" s="18"/>
      <c r="H186" s="18"/>
      <c r="I186" s="18">
        <v>5000</v>
      </c>
      <c r="J186" s="60"/>
      <c r="K186" s="97"/>
      <c r="L186" s="97"/>
      <c r="M186" s="60"/>
      <c r="N186" s="60"/>
      <c r="O186" s="60"/>
      <c r="P186" s="75"/>
      <c r="Q186" s="75"/>
      <c r="R186" s="75"/>
    </row>
    <row r="187" spans="2:18" ht="26.25" hidden="1" customHeight="1">
      <c r="B187" s="139" t="s">
        <v>101</v>
      </c>
      <c r="C187" s="9" t="s">
        <v>10</v>
      </c>
      <c r="D187" s="9" t="s">
        <v>9</v>
      </c>
      <c r="E187" s="9" t="s">
        <v>102</v>
      </c>
      <c r="F187" s="9"/>
      <c r="G187" s="18"/>
      <c r="H187" s="66"/>
      <c r="I187" s="66"/>
      <c r="J187" s="60"/>
      <c r="K187" s="97"/>
      <c r="L187" s="97"/>
      <c r="M187" s="60"/>
      <c r="N187" s="60"/>
      <c r="O187" s="60"/>
      <c r="P187" s="75"/>
      <c r="Q187" s="75"/>
      <c r="R187" s="75"/>
    </row>
    <row r="188" spans="2:18" ht="0.75" hidden="1" customHeight="1">
      <c r="B188" s="142" t="s">
        <v>175</v>
      </c>
      <c r="C188" s="9" t="s">
        <v>10</v>
      </c>
      <c r="D188" s="9" t="s">
        <v>9</v>
      </c>
      <c r="E188" s="9" t="s">
        <v>178</v>
      </c>
      <c r="F188" s="9" t="s">
        <v>176</v>
      </c>
      <c r="G188" s="18">
        <v>0</v>
      </c>
      <c r="H188" s="47">
        <v>0</v>
      </c>
      <c r="I188" s="47">
        <v>0</v>
      </c>
      <c r="J188" s="60"/>
      <c r="K188" s="97"/>
      <c r="L188" s="97"/>
      <c r="M188" s="60"/>
      <c r="N188" s="60"/>
      <c r="O188" s="60"/>
      <c r="P188" s="75"/>
      <c r="Q188" s="75"/>
      <c r="R188" s="75"/>
    </row>
    <row r="189" spans="2:18" ht="15.75" customHeight="1">
      <c r="B189" s="139" t="s">
        <v>91</v>
      </c>
      <c r="C189" s="9" t="s">
        <v>10</v>
      </c>
      <c r="D189" s="9" t="s">
        <v>9</v>
      </c>
      <c r="E189" s="9" t="s">
        <v>179</v>
      </c>
      <c r="F189" s="9"/>
      <c r="G189" s="18">
        <f>G190</f>
        <v>0</v>
      </c>
      <c r="H189" s="18">
        <f>H190</f>
        <v>0</v>
      </c>
      <c r="I189" s="18">
        <f>I190</f>
        <v>1000</v>
      </c>
      <c r="J189" s="60"/>
      <c r="K189" s="97"/>
      <c r="L189" s="97"/>
      <c r="M189" s="60"/>
      <c r="N189" s="60"/>
      <c r="O189" s="60"/>
      <c r="P189" s="75"/>
      <c r="Q189" s="75"/>
      <c r="R189" s="75"/>
    </row>
    <row r="190" spans="2:18" ht="35.25" customHeight="1">
      <c r="B190" s="139" t="s">
        <v>46</v>
      </c>
      <c r="C190" s="9" t="s">
        <v>10</v>
      </c>
      <c r="D190" s="9" t="s">
        <v>9</v>
      </c>
      <c r="E190" s="9" t="s">
        <v>179</v>
      </c>
      <c r="F190" s="9" t="s">
        <v>27</v>
      </c>
      <c r="G190" s="18"/>
      <c r="H190" s="18"/>
      <c r="I190" s="18">
        <v>1000</v>
      </c>
      <c r="J190" s="60"/>
      <c r="K190" s="97"/>
      <c r="L190" s="97"/>
      <c r="M190" s="60"/>
      <c r="N190" s="60"/>
      <c r="O190" s="60"/>
      <c r="P190" s="75"/>
      <c r="Q190" s="75"/>
      <c r="R190" s="75"/>
    </row>
    <row r="191" spans="2:18" ht="35.25" customHeight="1">
      <c r="B191" s="139" t="s">
        <v>99</v>
      </c>
      <c r="C191" s="9" t="s">
        <v>10</v>
      </c>
      <c r="D191" s="9" t="s">
        <v>9</v>
      </c>
      <c r="E191" s="9" t="s">
        <v>180</v>
      </c>
      <c r="F191" s="9"/>
      <c r="G191" s="18">
        <f>G192+G193</f>
        <v>0</v>
      </c>
      <c r="H191" s="18">
        <f>H192+H193</f>
        <v>0</v>
      </c>
      <c r="I191" s="18">
        <f>I192+I193</f>
        <v>8156.6999999999989</v>
      </c>
      <c r="J191" s="60"/>
      <c r="K191" s="97"/>
      <c r="L191" s="97"/>
      <c r="M191" s="60"/>
      <c r="N191" s="60"/>
      <c r="O191" s="60"/>
      <c r="P191" s="60"/>
      <c r="Q191" s="60"/>
      <c r="R191" s="60"/>
    </row>
    <row r="192" spans="2:18" ht="37.5" customHeight="1">
      <c r="B192" s="139" t="s">
        <v>46</v>
      </c>
      <c r="C192" s="9" t="s">
        <v>10</v>
      </c>
      <c r="D192" s="9" t="s">
        <v>9</v>
      </c>
      <c r="E192" s="9" t="s">
        <v>181</v>
      </c>
      <c r="F192" s="9" t="s">
        <v>27</v>
      </c>
      <c r="G192" s="18"/>
      <c r="H192" s="18"/>
      <c r="I192" s="18">
        <f>9254.3-1097.6</f>
        <v>8156.6999999999989</v>
      </c>
      <c r="J192" s="60"/>
      <c r="K192" s="97"/>
      <c r="L192" s="97"/>
      <c r="M192" s="60"/>
      <c r="N192" s="60"/>
      <c r="O192" s="60"/>
      <c r="P192" s="60"/>
      <c r="Q192" s="60"/>
      <c r="R192" s="60"/>
    </row>
    <row r="193" spans="2:18" ht="27" hidden="1" customHeight="1">
      <c r="B193" s="139" t="s">
        <v>175</v>
      </c>
      <c r="C193" s="9" t="s">
        <v>10</v>
      </c>
      <c r="D193" s="9" t="s">
        <v>9</v>
      </c>
      <c r="E193" s="9" t="s">
        <v>182</v>
      </c>
      <c r="F193" s="9" t="s">
        <v>176</v>
      </c>
      <c r="G193" s="18">
        <v>0</v>
      </c>
      <c r="H193" s="47">
        <f>H194+H195</f>
        <v>0</v>
      </c>
      <c r="I193" s="47">
        <f>I194+I195</f>
        <v>0</v>
      </c>
      <c r="J193" s="60"/>
      <c r="K193" s="97"/>
      <c r="L193" s="97"/>
      <c r="M193" s="60"/>
      <c r="N193" s="60"/>
      <c r="O193" s="60"/>
      <c r="P193" s="60"/>
      <c r="Q193" s="60"/>
      <c r="R193" s="60"/>
    </row>
    <row r="194" spans="2:18" ht="0.75" hidden="1" customHeight="1">
      <c r="B194" s="139" t="str">
        <f>B213</f>
        <v>Проведение мероприятий  для детей и молодежи</v>
      </c>
      <c r="C194" s="9" t="s">
        <v>10</v>
      </c>
      <c r="D194" s="9" t="s">
        <v>9</v>
      </c>
      <c r="E194" s="9" t="s">
        <v>278</v>
      </c>
      <c r="F194" s="9"/>
      <c r="G194" s="18">
        <f>G195+G196</f>
        <v>0</v>
      </c>
      <c r="H194" s="18">
        <f>H195+H196</f>
        <v>0</v>
      </c>
      <c r="I194" s="18">
        <f>I195+I196</f>
        <v>0</v>
      </c>
      <c r="J194" s="60"/>
      <c r="K194" s="97"/>
      <c r="L194" s="97"/>
      <c r="M194" s="60"/>
      <c r="N194" s="60"/>
      <c r="O194" s="60"/>
      <c r="P194" s="60"/>
      <c r="Q194" s="60"/>
      <c r="R194" s="60"/>
    </row>
    <row r="195" spans="2:18" ht="36" hidden="1" customHeight="1">
      <c r="B195" s="139" t="s">
        <v>46</v>
      </c>
      <c r="C195" s="9" t="s">
        <v>10</v>
      </c>
      <c r="D195" s="9" t="s">
        <v>9</v>
      </c>
      <c r="E195" s="9" t="s">
        <v>278</v>
      </c>
      <c r="F195" s="9" t="s">
        <v>27</v>
      </c>
      <c r="G195" s="18">
        <v>0</v>
      </c>
      <c r="H195" s="18">
        <v>0</v>
      </c>
      <c r="I195" s="18">
        <v>0</v>
      </c>
      <c r="J195" s="60"/>
      <c r="K195" s="97"/>
      <c r="L195" s="97"/>
      <c r="M195" s="60"/>
      <c r="N195" s="60"/>
      <c r="O195" s="60"/>
      <c r="P195" s="60"/>
      <c r="Q195" s="60"/>
      <c r="R195" s="60"/>
    </row>
    <row r="196" spans="2:18" ht="6.75" hidden="1" customHeight="1">
      <c r="B196" s="139" t="s">
        <v>175</v>
      </c>
      <c r="C196" s="9" t="s">
        <v>10</v>
      </c>
      <c r="D196" s="9" t="s">
        <v>9</v>
      </c>
      <c r="E196" s="9" t="s">
        <v>278</v>
      </c>
      <c r="F196" s="9" t="s">
        <v>176</v>
      </c>
      <c r="G196" s="47">
        <v>0</v>
      </c>
      <c r="H196" s="47">
        <v>0</v>
      </c>
      <c r="I196" s="47">
        <v>0</v>
      </c>
      <c r="J196" s="60"/>
      <c r="K196" s="97"/>
      <c r="L196" s="97"/>
      <c r="M196" s="60"/>
      <c r="N196" s="60"/>
      <c r="O196" s="60"/>
      <c r="P196" s="60"/>
      <c r="Q196" s="60"/>
      <c r="R196" s="60"/>
    </row>
    <row r="197" spans="2:18" ht="37.5" hidden="1" customHeight="1">
      <c r="B197" s="140" t="s">
        <v>369</v>
      </c>
      <c r="C197" s="9" t="s">
        <v>10</v>
      </c>
      <c r="D197" s="9" t="s">
        <v>9</v>
      </c>
      <c r="E197" s="9" t="s">
        <v>367</v>
      </c>
      <c r="F197" s="9"/>
      <c r="G197" s="18">
        <f>SUM(G198)</f>
        <v>0</v>
      </c>
      <c r="H197" s="18">
        <f>SUM(H198)</f>
        <v>0</v>
      </c>
      <c r="I197" s="18">
        <f>SUM(I198)</f>
        <v>0</v>
      </c>
      <c r="J197" s="60"/>
      <c r="K197" s="97"/>
      <c r="L197" s="97"/>
      <c r="M197" s="60"/>
      <c r="N197" s="60"/>
      <c r="O197" s="60"/>
      <c r="P197" s="60"/>
      <c r="Q197" s="60"/>
      <c r="R197" s="60"/>
    </row>
    <row r="198" spans="2:18" ht="35.25" hidden="1" customHeight="1">
      <c r="B198" s="139" t="s">
        <v>46</v>
      </c>
      <c r="C198" s="9" t="s">
        <v>10</v>
      </c>
      <c r="D198" s="9" t="s">
        <v>9</v>
      </c>
      <c r="E198" s="9" t="s">
        <v>367</v>
      </c>
      <c r="F198" s="9" t="s">
        <v>27</v>
      </c>
      <c r="G198" s="18">
        <v>0</v>
      </c>
      <c r="H198" s="18">
        <v>0</v>
      </c>
      <c r="I198" s="18">
        <v>0</v>
      </c>
      <c r="J198" s="60"/>
      <c r="K198" s="97"/>
      <c r="L198" s="97"/>
      <c r="M198" s="60"/>
      <c r="N198" s="60"/>
      <c r="O198" s="60"/>
      <c r="P198" s="60"/>
      <c r="Q198" s="60"/>
      <c r="R198" s="60"/>
    </row>
    <row r="199" spans="2:18" ht="48.75" hidden="1" customHeight="1">
      <c r="B199" s="140" t="s">
        <v>426</v>
      </c>
      <c r="C199" s="9" t="s">
        <v>10</v>
      </c>
      <c r="D199" s="9" t="s">
        <v>9</v>
      </c>
      <c r="E199" s="9" t="s">
        <v>196</v>
      </c>
      <c r="F199" s="9"/>
      <c r="G199" s="18">
        <f>G200+G201</f>
        <v>0</v>
      </c>
      <c r="H199" s="18">
        <f t="shared" ref="H199:I201" si="30">H200</f>
        <v>0</v>
      </c>
      <c r="I199" s="18">
        <f t="shared" si="30"/>
        <v>0</v>
      </c>
      <c r="J199" s="60"/>
      <c r="K199" s="97"/>
      <c r="L199" s="97"/>
      <c r="M199" s="60"/>
      <c r="N199" s="60"/>
      <c r="O199" s="60"/>
      <c r="P199" s="60"/>
      <c r="Q199" s="60"/>
      <c r="R199" s="60"/>
    </row>
    <row r="200" spans="2:18" ht="42.75" hidden="1" customHeight="1">
      <c r="B200" s="139" t="s">
        <v>46</v>
      </c>
      <c r="C200" s="9" t="s">
        <v>10</v>
      </c>
      <c r="D200" s="9" t="s">
        <v>9</v>
      </c>
      <c r="E200" s="9" t="s">
        <v>203</v>
      </c>
      <c r="F200" s="9" t="s">
        <v>27</v>
      </c>
      <c r="G200" s="18">
        <v>0</v>
      </c>
      <c r="H200" s="18">
        <v>0</v>
      </c>
      <c r="I200" s="18">
        <v>0</v>
      </c>
      <c r="J200" s="60"/>
      <c r="K200" s="97"/>
      <c r="L200" s="97"/>
      <c r="M200" s="60"/>
      <c r="N200" s="60"/>
      <c r="O200" s="60"/>
      <c r="P200" s="60"/>
      <c r="Q200" s="60"/>
      <c r="R200" s="60"/>
    </row>
    <row r="201" spans="2:18" ht="1.5" hidden="1" customHeight="1">
      <c r="B201" s="139" t="s">
        <v>175</v>
      </c>
      <c r="C201" s="9" t="s">
        <v>10</v>
      </c>
      <c r="D201" s="9" t="s">
        <v>9</v>
      </c>
      <c r="E201" s="9" t="s">
        <v>197</v>
      </c>
      <c r="F201" s="9" t="s">
        <v>176</v>
      </c>
      <c r="G201" s="18">
        <v>0</v>
      </c>
      <c r="H201" s="18">
        <f t="shared" si="30"/>
        <v>0</v>
      </c>
      <c r="I201" s="18">
        <f t="shared" si="30"/>
        <v>0</v>
      </c>
      <c r="J201" s="60"/>
      <c r="K201" s="97"/>
      <c r="L201" s="97"/>
      <c r="M201" s="60"/>
      <c r="N201" s="60"/>
      <c r="O201" s="60"/>
      <c r="P201" s="60"/>
      <c r="Q201" s="60"/>
      <c r="R201" s="60"/>
    </row>
    <row r="202" spans="2:18" ht="33" hidden="1" customHeight="1">
      <c r="B202" s="139" t="s">
        <v>279</v>
      </c>
      <c r="C202" s="9" t="s">
        <v>10</v>
      </c>
      <c r="D202" s="9" t="s">
        <v>9</v>
      </c>
      <c r="E202" s="9" t="s">
        <v>280</v>
      </c>
      <c r="F202" s="9"/>
      <c r="G202" s="47">
        <f>G203+G204</f>
        <v>0</v>
      </c>
      <c r="H202" s="47">
        <f>H203+H204</f>
        <v>0</v>
      </c>
      <c r="I202" s="47">
        <f>I203+I204</f>
        <v>0</v>
      </c>
      <c r="J202" s="60"/>
      <c r="K202" s="97"/>
      <c r="L202" s="97"/>
      <c r="M202" s="60"/>
      <c r="N202" s="60"/>
      <c r="O202" s="60"/>
      <c r="P202" s="60"/>
      <c r="Q202" s="60"/>
      <c r="R202" s="60"/>
    </row>
    <row r="203" spans="2:18" ht="34.5" hidden="1" customHeight="1">
      <c r="B203" s="139" t="s">
        <v>46</v>
      </c>
      <c r="C203" s="9" t="s">
        <v>10</v>
      </c>
      <c r="D203" s="9" t="s">
        <v>9</v>
      </c>
      <c r="E203" s="9" t="s">
        <v>280</v>
      </c>
      <c r="F203" s="9" t="s">
        <v>27</v>
      </c>
      <c r="G203" s="47">
        <v>0</v>
      </c>
      <c r="H203" s="18">
        <f>H204</f>
        <v>0</v>
      </c>
      <c r="I203" s="18">
        <f>I204</f>
        <v>0</v>
      </c>
      <c r="J203" s="60"/>
      <c r="K203" s="97"/>
      <c r="L203" s="97"/>
      <c r="M203" s="60"/>
      <c r="N203" s="60"/>
      <c r="O203" s="60"/>
      <c r="P203" s="60"/>
      <c r="Q203" s="60"/>
      <c r="R203" s="60"/>
    </row>
    <row r="204" spans="2:18" ht="32.25" hidden="1" customHeight="1">
      <c r="B204" s="139" t="s">
        <v>175</v>
      </c>
      <c r="C204" s="9" t="s">
        <v>10</v>
      </c>
      <c r="D204" s="9" t="s">
        <v>9</v>
      </c>
      <c r="E204" s="9" t="s">
        <v>280</v>
      </c>
      <c r="F204" s="9" t="s">
        <v>176</v>
      </c>
      <c r="G204" s="47">
        <v>0</v>
      </c>
      <c r="H204" s="18">
        <v>0</v>
      </c>
      <c r="I204" s="18">
        <v>0</v>
      </c>
      <c r="J204" s="60"/>
      <c r="K204" s="97"/>
      <c r="L204" s="97"/>
      <c r="M204" s="60"/>
      <c r="N204" s="60"/>
      <c r="O204" s="60"/>
      <c r="P204" s="60"/>
      <c r="Q204" s="60"/>
      <c r="R204" s="60"/>
    </row>
    <row r="205" spans="2:18" ht="30.75" hidden="1" customHeight="1">
      <c r="B205" s="139" t="s">
        <v>308</v>
      </c>
      <c r="C205" s="9" t="s">
        <v>10</v>
      </c>
      <c r="D205" s="9" t="s">
        <v>10</v>
      </c>
      <c r="E205" s="9"/>
      <c r="F205" s="9"/>
      <c r="G205" s="21">
        <f t="shared" ref="G205:I206" si="31">G206</f>
        <v>0</v>
      </c>
      <c r="H205" s="21">
        <f t="shared" si="31"/>
        <v>0</v>
      </c>
      <c r="I205" s="21">
        <f t="shared" si="31"/>
        <v>0</v>
      </c>
      <c r="J205" s="60"/>
      <c r="K205" s="97"/>
      <c r="L205" s="97"/>
      <c r="M205" s="60"/>
      <c r="N205" s="60"/>
      <c r="O205" s="60"/>
      <c r="P205" s="60"/>
      <c r="Q205" s="60"/>
      <c r="R205" s="60"/>
    </row>
    <row r="206" spans="2:18" ht="64.5" hidden="1" customHeight="1">
      <c r="B206" s="210" t="s">
        <v>456</v>
      </c>
      <c r="C206" s="9" t="s">
        <v>10</v>
      </c>
      <c r="D206" s="9" t="s">
        <v>9</v>
      </c>
      <c r="E206" s="9" t="s">
        <v>455</v>
      </c>
      <c r="F206" s="9"/>
      <c r="G206" s="18">
        <f t="shared" si="31"/>
        <v>0</v>
      </c>
      <c r="H206" s="18">
        <f t="shared" si="31"/>
        <v>0</v>
      </c>
      <c r="I206" s="18">
        <f t="shared" si="31"/>
        <v>0</v>
      </c>
      <c r="J206" s="60"/>
      <c r="K206" s="97"/>
      <c r="L206" s="97"/>
      <c r="M206" s="60"/>
      <c r="N206" s="60"/>
      <c r="O206" s="60"/>
      <c r="P206" s="60"/>
      <c r="Q206" s="60"/>
      <c r="R206" s="60"/>
    </row>
    <row r="207" spans="2:18" ht="21" hidden="1" customHeight="1">
      <c r="B207" s="154" t="s">
        <v>175</v>
      </c>
      <c r="C207" s="9" t="s">
        <v>10</v>
      </c>
      <c r="D207" s="9" t="s">
        <v>9</v>
      </c>
      <c r="E207" s="9" t="s">
        <v>455</v>
      </c>
      <c r="F207" s="9" t="s">
        <v>176</v>
      </c>
      <c r="G207" s="18">
        <v>0</v>
      </c>
      <c r="H207" s="18">
        <f t="shared" ref="G207:I208" si="32">H208</f>
        <v>0</v>
      </c>
      <c r="I207" s="18">
        <f t="shared" si="32"/>
        <v>0</v>
      </c>
      <c r="J207" s="60"/>
      <c r="K207" s="97"/>
      <c r="L207" s="97"/>
      <c r="M207" s="60"/>
      <c r="N207" s="60"/>
      <c r="O207" s="60"/>
      <c r="P207" s="60"/>
      <c r="Q207" s="60"/>
      <c r="R207" s="60"/>
    </row>
    <row r="208" spans="2:18" ht="54.75" hidden="1" customHeight="1">
      <c r="B208" s="154" t="s">
        <v>453</v>
      </c>
      <c r="C208" s="9" t="s">
        <v>10</v>
      </c>
      <c r="D208" s="9" t="s">
        <v>9</v>
      </c>
      <c r="E208" s="9" t="s">
        <v>454</v>
      </c>
      <c r="F208" s="9"/>
      <c r="G208" s="18">
        <f t="shared" si="32"/>
        <v>0</v>
      </c>
      <c r="H208" s="18">
        <f t="shared" si="32"/>
        <v>0</v>
      </c>
      <c r="I208" s="18">
        <f t="shared" si="32"/>
        <v>0</v>
      </c>
      <c r="J208" s="60"/>
      <c r="K208" s="97"/>
      <c r="L208" s="97"/>
      <c r="M208" s="60"/>
      <c r="N208" s="60"/>
      <c r="O208" s="60"/>
      <c r="P208" s="60"/>
      <c r="Q208" s="60"/>
      <c r="R208" s="60"/>
    </row>
    <row r="209" spans="2:18" ht="35.25" hidden="1" customHeight="1">
      <c r="B209" s="154" t="s">
        <v>175</v>
      </c>
      <c r="C209" s="9" t="s">
        <v>10</v>
      </c>
      <c r="D209" s="9" t="s">
        <v>9</v>
      </c>
      <c r="E209" s="9" t="s">
        <v>454</v>
      </c>
      <c r="F209" s="9" t="s">
        <v>176</v>
      </c>
      <c r="G209" s="18">
        <v>0</v>
      </c>
      <c r="H209" s="18">
        <v>0</v>
      </c>
      <c r="I209" s="18">
        <v>0</v>
      </c>
      <c r="J209" s="60"/>
      <c r="K209" s="97"/>
      <c r="L209" s="97"/>
      <c r="M209" s="60"/>
      <c r="N209" s="60"/>
      <c r="O209" s="60"/>
      <c r="P209" s="60"/>
      <c r="Q209" s="60"/>
      <c r="R209" s="60"/>
    </row>
    <row r="210" spans="2:18" ht="14.25" customHeight="1">
      <c r="B210" s="8" t="s">
        <v>64</v>
      </c>
      <c r="C210" s="9" t="s">
        <v>63</v>
      </c>
      <c r="D210" s="9"/>
      <c r="E210" s="9"/>
      <c r="F210" s="9"/>
      <c r="G210" s="21">
        <f t="shared" ref="G210:I215" si="33">G211</f>
        <v>0</v>
      </c>
      <c r="H210" s="21">
        <f t="shared" si="33"/>
        <v>0</v>
      </c>
      <c r="I210" s="21">
        <f t="shared" si="33"/>
        <v>163.80000000000001</v>
      </c>
      <c r="J210" s="60"/>
      <c r="K210" s="97"/>
      <c r="L210" s="97"/>
      <c r="M210" s="60"/>
      <c r="N210" s="60"/>
      <c r="O210" s="60"/>
      <c r="P210" s="60"/>
      <c r="Q210" s="60"/>
      <c r="R210" s="60"/>
    </row>
    <row r="211" spans="2:18" ht="18.75" customHeight="1">
      <c r="B211" s="139" t="s">
        <v>294</v>
      </c>
      <c r="C211" s="9" t="s">
        <v>63</v>
      </c>
      <c r="D211" s="9" t="s">
        <v>63</v>
      </c>
      <c r="E211" s="9"/>
      <c r="F211" s="9"/>
      <c r="G211" s="18">
        <f>G212+G215</f>
        <v>0</v>
      </c>
      <c r="H211" s="18">
        <f>H215</f>
        <v>0</v>
      </c>
      <c r="I211" s="18">
        <f>I214</f>
        <v>163.80000000000001</v>
      </c>
      <c r="J211" s="60"/>
      <c r="K211" s="97"/>
      <c r="L211" s="97"/>
      <c r="M211" s="60"/>
      <c r="N211" s="60"/>
      <c r="O211" s="60"/>
      <c r="P211" s="60"/>
      <c r="Q211" s="60"/>
      <c r="R211" s="60"/>
    </row>
    <row r="212" spans="2:18" ht="18.75" customHeight="1">
      <c r="B212" s="154" t="s">
        <v>458</v>
      </c>
      <c r="C212" s="9" t="s">
        <v>63</v>
      </c>
      <c r="D212" s="9" t="s">
        <v>63</v>
      </c>
      <c r="E212" s="9" t="s">
        <v>459</v>
      </c>
      <c r="F212" s="9"/>
      <c r="G212" s="18">
        <f>G213</f>
        <v>0</v>
      </c>
      <c r="H212" s="18">
        <f t="shared" ref="H212:I213" si="34">H213</f>
        <v>0</v>
      </c>
      <c r="I212" s="18">
        <f t="shared" si="34"/>
        <v>163.80000000000001</v>
      </c>
      <c r="J212" s="60"/>
      <c r="K212" s="97"/>
      <c r="L212" s="97"/>
      <c r="M212" s="60"/>
      <c r="N212" s="60"/>
      <c r="O212" s="60"/>
      <c r="P212" s="60"/>
      <c r="Q212" s="60"/>
      <c r="R212" s="60"/>
    </row>
    <row r="213" spans="2:18" ht="20.25" customHeight="1">
      <c r="B213" s="213" t="s">
        <v>514</v>
      </c>
      <c r="C213" s="9" t="s">
        <v>63</v>
      </c>
      <c r="D213" s="9" t="s">
        <v>63</v>
      </c>
      <c r="E213" s="9" t="s">
        <v>515</v>
      </c>
      <c r="F213" s="9"/>
      <c r="G213" s="18">
        <f>G214</f>
        <v>0</v>
      </c>
      <c r="H213" s="18">
        <f t="shared" si="34"/>
        <v>0</v>
      </c>
      <c r="I213" s="18">
        <f t="shared" si="34"/>
        <v>163.80000000000001</v>
      </c>
      <c r="J213" s="60"/>
      <c r="K213" s="97"/>
      <c r="L213" s="97"/>
      <c r="M213" s="60"/>
      <c r="N213" s="60"/>
      <c r="O213" s="60"/>
      <c r="P213" s="60"/>
      <c r="Q213" s="60"/>
      <c r="R213" s="60"/>
    </row>
    <row r="214" spans="2:18" ht="15.75" customHeight="1">
      <c r="B214" s="154" t="str">
        <f>B223</f>
        <v>Субсидия бюджетным учреждениям</v>
      </c>
      <c r="C214" s="9" t="s">
        <v>63</v>
      </c>
      <c r="D214" s="9" t="s">
        <v>63</v>
      </c>
      <c r="E214" s="9" t="s">
        <v>515</v>
      </c>
      <c r="F214" s="9" t="s">
        <v>81</v>
      </c>
      <c r="G214" s="18"/>
      <c r="H214" s="18"/>
      <c r="I214" s="18">
        <v>163.80000000000001</v>
      </c>
      <c r="J214" s="60"/>
      <c r="K214" s="97"/>
      <c r="L214" s="97"/>
      <c r="M214" s="60"/>
      <c r="N214" s="60"/>
      <c r="O214" s="60"/>
      <c r="P214" s="60"/>
      <c r="Q214" s="60"/>
      <c r="R214" s="60"/>
    </row>
    <row r="215" spans="2:18" ht="18.75" hidden="1" customHeight="1">
      <c r="B215" s="139" t="s">
        <v>54</v>
      </c>
      <c r="C215" s="9" t="s">
        <v>63</v>
      </c>
      <c r="D215" s="9" t="s">
        <v>63</v>
      </c>
      <c r="E215" s="9" t="s">
        <v>139</v>
      </c>
      <c r="F215" s="9"/>
      <c r="G215" s="18">
        <f>G216</f>
        <v>0</v>
      </c>
      <c r="H215" s="18">
        <f t="shared" si="33"/>
        <v>0</v>
      </c>
      <c r="I215" s="18">
        <f t="shared" si="33"/>
        <v>0</v>
      </c>
      <c r="J215" s="60"/>
      <c r="K215" s="97"/>
      <c r="L215" s="97"/>
      <c r="M215" s="60"/>
      <c r="N215" s="60"/>
      <c r="O215" s="60"/>
      <c r="P215" s="60"/>
      <c r="Q215" s="60"/>
      <c r="R215" s="60"/>
    </row>
    <row r="216" spans="2:18" ht="48.75" hidden="1" customHeight="1">
      <c r="B216" s="139" t="s">
        <v>322</v>
      </c>
      <c r="C216" s="9" t="s">
        <v>63</v>
      </c>
      <c r="D216" s="9" t="s">
        <v>63</v>
      </c>
      <c r="E216" s="9" t="s">
        <v>318</v>
      </c>
      <c r="F216" s="9"/>
      <c r="G216" s="18">
        <f>G218</f>
        <v>0</v>
      </c>
      <c r="H216" s="18">
        <f>H218</f>
        <v>0</v>
      </c>
      <c r="I216" s="18">
        <f>I218</f>
        <v>0</v>
      </c>
      <c r="J216" s="60"/>
      <c r="K216" s="97"/>
      <c r="L216" s="97"/>
      <c r="M216" s="60"/>
      <c r="N216" s="60"/>
      <c r="O216" s="60"/>
      <c r="P216" s="60"/>
      <c r="Q216" s="60"/>
      <c r="R216" s="60"/>
    </row>
    <row r="217" spans="2:18" ht="53.25" hidden="1" customHeight="1">
      <c r="B217" s="139" t="s">
        <v>117</v>
      </c>
      <c r="C217" s="9" t="s">
        <v>63</v>
      </c>
      <c r="D217" s="9" t="s">
        <v>63</v>
      </c>
      <c r="E217" s="9" t="s">
        <v>319</v>
      </c>
      <c r="F217" s="9"/>
      <c r="G217" s="18">
        <f>G218</f>
        <v>0</v>
      </c>
      <c r="H217" s="18">
        <f>H218</f>
        <v>0</v>
      </c>
      <c r="I217" s="18">
        <f>I218</f>
        <v>0</v>
      </c>
      <c r="J217" s="60"/>
      <c r="K217" s="97"/>
      <c r="L217" s="97"/>
      <c r="M217" s="60"/>
      <c r="N217" s="60"/>
      <c r="O217" s="60"/>
      <c r="P217" s="60"/>
      <c r="Q217" s="60"/>
      <c r="R217" s="60"/>
    </row>
    <row r="218" spans="2:18" ht="18.75" hidden="1" customHeight="1">
      <c r="B218" s="139" t="s">
        <v>39</v>
      </c>
      <c r="C218" s="9" t="s">
        <v>63</v>
      </c>
      <c r="D218" s="9" t="s">
        <v>63</v>
      </c>
      <c r="E218" s="9" t="s">
        <v>319</v>
      </c>
      <c r="F218" s="9" t="s">
        <v>30</v>
      </c>
      <c r="G218" s="18">
        <v>0</v>
      </c>
      <c r="H218" s="18">
        <v>0</v>
      </c>
      <c r="I218" s="18">
        <v>0</v>
      </c>
      <c r="J218" s="60"/>
      <c r="K218" s="97"/>
      <c r="L218" s="97"/>
      <c r="M218" s="60"/>
      <c r="N218" s="60"/>
      <c r="O218" s="60"/>
      <c r="P218" s="60"/>
      <c r="Q218" s="60"/>
      <c r="R218" s="60"/>
    </row>
    <row r="219" spans="2:18" ht="18" customHeight="1">
      <c r="B219" s="8" t="s">
        <v>130</v>
      </c>
      <c r="C219" s="9" t="s">
        <v>11</v>
      </c>
      <c r="D219" s="9"/>
      <c r="E219" s="9"/>
      <c r="F219" s="9"/>
      <c r="G219" s="21">
        <f>G220+G234</f>
        <v>0</v>
      </c>
      <c r="H219" s="21">
        <f>H220+H234</f>
        <v>0</v>
      </c>
      <c r="I219" s="21">
        <f>I220+I234</f>
        <v>7500</v>
      </c>
      <c r="J219" s="60"/>
      <c r="K219" s="97"/>
      <c r="L219" s="97"/>
      <c r="M219" s="60"/>
      <c r="N219" s="60"/>
      <c r="O219" s="60"/>
      <c r="P219" s="60"/>
      <c r="Q219" s="60"/>
      <c r="R219" s="60"/>
    </row>
    <row r="220" spans="2:18" ht="17.25" customHeight="1">
      <c r="B220" s="139" t="s">
        <v>61</v>
      </c>
      <c r="C220" s="9" t="s">
        <v>11</v>
      </c>
      <c r="D220" s="9" t="s">
        <v>6</v>
      </c>
      <c r="E220" s="9"/>
      <c r="F220" s="9"/>
      <c r="G220" s="18">
        <f>G221+G230</f>
        <v>0</v>
      </c>
      <c r="H220" s="18">
        <f>H221+H230</f>
        <v>0</v>
      </c>
      <c r="I220" s="18">
        <f>I221+I230</f>
        <v>7500</v>
      </c>
      <c r="J220" s="60"/>
      <c r="K220" s="97"/>
      <c r="L220" s="97"/>
      <c r="M220" s="60"/>
      <c r="N220" s="60"/>
      <c r="O220" s="60"/>
      <c r="P220" s="60"/>
      <c r="Q220" s="60"/>
      <c r="R220" s="60"/>
    </row>
    <row r="221" spans="2:18" ht="20.25" customHeight="1">
      <c r="B221" s="139" t="s">
        <v>71</v>
      </c>
      <c r="C221" s="9" t="s">
        <v>11</v>
      </c>
      <c r="D221" s="9" t="s">
        <v>6</v>
      </c>
      <c r="E221" s="9" t="s">
        <v>183</v>
      </c>
      <c r="F221" s="9"/>
      <c r="G221" s="18">
        <f>G222+G224+G226+G228</f>
        <v>0</v>
      </c>
      <c r="H221" s="18">
        <f>H222+H224+H226+H228</f>
        <v>0</v>
      </c>
      <c r="I221" s="18">
        <f>I222+I224+I226+I228</f>
        <v>6400</v>
      </c>
      <c r="J221" s="60"/>
      <c r="K221" s="97"/>
      <c r="L221" s="97"/>
      <c r="M221" s="60"/>
      <c r="N221" s="60"/>
      <c r="O221" s="60"/>
      <c r="P221" s="60"/>
      <c r="Q221" s="60"/>
      <c r="R221" s="60"/>
    </row>
    <row r="222" spans="2:18" ht="17.25" customHeight="1">
      <c r="B222" s="139" t="s">
        <v>72</v>
      </c>
      <c r="C222" s="9" t="s">
        <v>11</v>
      </c>
      <c r="D222" s="9" t="s">
        <v>6</v>
      </c>
      <c r="E222" s="9" t="s">
        <v>184</v>
      </c>
      <c r="F222" s="9"/>
      <c r="G222" s="18">
        <f>G223</f>
        <v>0</v>
      </c>
      <c r="H222" s="18">
        <f>H223</f>
        <v>0</v>
      </c>
      <c r="I222" s="18">
        <f>I223</f>
        <v>4501.8999999999996</v>
      </c>
      <c r="J222" s="60"/>
      <c r="K222" s="97"/>
      <c r="L222" s="97"/>
      <c r="M222" s="60"/>
      <c r="N222" s="60"/>
      <c r="O222" s="60"/>
      <c r="P222" s="60"/>
      <c r="Q222" s="60"/>
      <c r="R222" s="60"/>
    </row>
    <row r="223" spans="2:18" ht="17.25" customHeight="1">
      <c r="B223" s="139" t="s">
        <v>82</v>
      </c>
      <c r="C223" s="9" t="s">
        <v>11</v>
      </c>
      <c r="D223" s="9" t="s">
        <v>6</v>
      </c>
      <c r="E223" s="9" t="s">
        <v>184</v>
      </c>
      <c r="F223" s="9" t="s">
        <v>81</v>
      </c>
      <c r="G223" s="18"/>
      <c r="H223" s="18"/>
      <c r="I223" s="18">
        <v>4501.8999999999996</v>
      </c>
      <c r="J223" s="60"/>
      <c r="K223" s="97"/>
      <c r="L223" s="97"/>
      <c r="M223" s="60"/>
      <c r="N223" s="60"/>
      <c r="O223" s="60"/>
      <c r="P223" s="60"/>
      <c r="Q223" s="60"/>
      <c r="R223" s="60"/>
    </row>
    <row r="224" spans="2:18" ht="30.75" hidden="1" customHeight="1">
      <c r="B224" s="139" t="s">
        <v>339</v>
      </c>
      <c r="C224" s="9" t="s">
        <v>11</v>
      </c>
      <c r="D224" s="9" t="s">
        <v>6</v>
      </c>
      <c r="E224" s="9" t="s">
        <v>340</v>
      </c>
      <c r="F224" s="9"/>
      <c r="G224" s="74">
        <f>G225</f>
        <v>0</v>
      </c>
      <c r="H224" s="74">
        <f>H225</f>
        <v>0</v>
      </c>
      <c r="I224" s="74">
        <f>I225</f>
        <v>0</v>
      </c>
      <c r="J224" s="60"/>
      <c r="K224" s="97"/>
      <c r="L224" s="97"/>
      <c r="M224" s="60"/>
      <c r="N224" s="60"/>
      <c r="O224" s="60"/>
      <c r="P224" s="60"/>
      <c r="Q224" s="60"/>
      <c r="R224" s="60"/>
    </row>
    <row r="225" spans="2:18" ht="38.25" hidden="1" customHeight="1">
      <c r="B225" s="139" t="s">
        <v>46</v>
      </c>
      <c r="C225" s="9" t="s">
        <v>11</v>
      </c>
      <c r="D225" s="9" t="s">
        <v>6</v>
      </c>
      <c r="E225" s="9" t="s">
        <v>340</v>
      </c>
      <c r="F225" s="9" t="s">
        <v>27</v>
      </c>
      <c r="G225" s="74">
        <v>0</v>
      </c>
      <c r="H225" s="18">
        <v>0</v>
      </c>
      <c r="I225" s="18">
        <v>0</v>
      </c>
      <c r="J225" s="60"/>
      <c r="K225" s="97"/>
      <c r="L225" s="97"/>
      <c r="M225" s="60"/>
      <c r="N225" s="60"/>
      <c r="O225" s="60"/>
      <c r="P225" s="60"/>
      <c r="Q225" s="60"/>
      <c r="R225" s="60"/>
    </row>
    <row r="226" spans="2:18" ht="50.25" customHeight="1">
      <c r="B226" s="210" t="s">
        <v>429</v>
      </c>
      <c r="C226" s="9" t="s">
        <v>11</v>
      </c>
      <c r="D226" s="9" t="s">
        <v>6</v>
      </c>
      <c r="E226" s="9" t="s">
        <v>457</v>
      </c>
      <c r="F226" s="9"/>
      <c r="G226" s="18">
        <f>G227</f>
        <v>0</v>
      </c>
      <c r="H226" s="18">
        <f>H227</f>
        <v>0</v>
      </c>
      <c r="I226" s="18">
        <f>I227</f>
        <v>1898.1</v>
      </c>
      <c r="J226" s="60"/>
      <c r="K226" s="97"/>
      <c r="L226" s="97"/>
      <c r="M226" s="60"/>
      <c r="N226" s="60"/>
      <c r="O226" s="60"/>
      <c r="P226" s="60"/>
      <c r="Q226" s="60"/>
      <c r="R226" s="60"/>
    </row>
    <row r="227" spans="2:18" ht="21" customHeight="1">
      <c r="B227" s="139" t="str">
        <f>B223</f>
        <v>Субсидия бюджетным учреждениям</v>
      </c>
      <c r="C227" s="9" t="s">
        <v>11</v>
      </c>
      <c r="D227" s="9" t="s">
        <v>6</v>
      </c>
      <c r="E227" s="9" t="s">
        <v>457</v>
      </c>
      <c r="F227" s="9" t="s">
        <v>81</v>
      </c>
      <c r="G227" s="18"/>
      <c r="H227" s="18"/>
      <c r="I227" s="18">
        <v>1898.1</v>
      </c>
      <c r="J227" s="60"/>
      <c r="K227" s="97"/>
      <c r="L227" s="97"/>
      <c r="M227" s="60"/>
      <c r="N227" s="60"/>
      <c r="O227" s="60"/>
      <c r="P227" s="60"/>
      <c r="Q227" s="60"/>
      <c r="R227" s="60"/>
    </row>
    <row r="228" spans="2:18" ht="0.75" hidden="1" customHeight="1">
      <c r="B228" s="158" t="str">
        <f>B194</f>
        <v>Проведение мероприятий  для детей и молодежи</v>
      </c>
      <c r="C228" s="9" t="s">
        <v>11</v>
      </c>
      <c r="D228" s="9" t="s">
        <v>6</v>
      </c>
      <c r="E228" s="9" t="s">
        <v>340</v>
      </c>
      <c r="F228" s="9"/>
      <c r="G228" s="74">
        <f>G229</f>
        <v>0</v>
      </c>
      <c r="H228" s="74">
        <f>H229</f>
        <v>0</v>
      </c>
      <c r="I228" s="74">
        <f>I229</f>
        <v>0</v>
      </c>
      <c r="J228" s="60"/>
      <c r="K228" s="97"/>
      <c r="L228" s="97"/>
      <c r="M228" s="60"/>
      <c r="N228" s="60"/>
      <c r="O228" s="60"/>
      <c r="P228" s="60"/>
      <c r="Q228" s="60"/>
      <c r="R228" s="60"/>
    </row>
    <row r="229" spans="2:18" ht="0.75" hidden="1" customHeight="1">
      <c r="B229" s="139" t="s">
        <v>46</v>
      </c>
      <c r="C229" s="9" t="s">
        <v>11</v>
      </c>
      <c r="D229" s="9" t="s">
        <v>6</v>
      </c>
      <c r="E229" s="9" t="s">
        <v>340</v>
      </c>
      <c r="F229" s="9" t="s">
        <v>81</v>
      </c>
      <c r="G229" s="74">
        <v>0</v>
      </c>
      <c r="H229" s="18">
        <v>0</v>
      </c>
      <c r="I229" s="18">
        <v>0</v>
      </c>
      <c r="J229" s="60"/>
      <c r="K229" s="97"/>
      <c r="L229" s="97"/>
      <c r="M229" s="60"/>
      <c r="N229" s="60"/>
      <c r="O229" s="60"/>
      <c r="P229" s="60"/>
      <c r="Q229" s="60"/>
      <c r="R229" s="60"/>
    </row>
    <row r="230" spans="2:18" ht="16.5" customHeight="1">
      <c r="B230" s="139" t="s">
        <v>54</v>
      </c>
      <c r="C230" s="9" t="s">
        <v>11</v>
      </c>
      <c r="D230" s="9" t="s">
        <v>6</v>
      </c>
      <c r="E230" s="9" t="s">
        <v>139</v>
      </c>
      <c r="F230" s="9"/>
      <c r="G230" s="18">
        <f>G232</f>
        <v>0</v>
      </c>
      <c r="H230" s="18">
        <f>H231</f>
        <v>0</v>
      </c>
      <c r="I230" s="18">
        <f>I231</f>
        <v>1100</v>
      </c>
      <c r="J230" s="60"/>
      <c r="K230" s="97"/>
      <c r="L230" s="97"/>
      <c r="M230" s="60"/>
      <c r="N230" s="60"/>
      <c r="O230" s="60"/>
      <c r="P230" s="60"/>
      <c r="Q230" s="60"/>
      <c r="R230" s="60"/>
    </row>
    <row r="231" spans="2:18" ht="35.25" customHeight="1">
      <c r="B231" s="139" t="s">
        <v>315</v>
      </c>
      <c r="C231" s="9" t="s">
        <v>11</v>
      </c>
      <c r="D231" s="9" t="s">
        <v>6</v>
      </c>
      <c r="E231" s="9" t="s">
        <v>185</v>
      </c>
      <c r="F231" s="9"/>
      <c r="G231" s="18">
        <f>G232</f>
        <v>0</v>
      </c>
      <c r="H231" s="18">
        <f>H232</f>
        <v>0</v>
      </c>
      <c r="I231" s="18">
        <f>I232</f>
        <v>1100</v>
      </c>
      <c r="J231" s="60"/>
      <c r="K231" s="97"/>
      <c r="L231" s="97"/>
      <c r="M231" s="60"/>
      <c r="N231" s="60"/>
      <c r="O231" s="60"/>
      <c r="P231" s="60"/>
      <c r="Q231" s="60"/>
      <c r="R231" s="60"/>
    </row>
    <row r="232" spans="2:18" ht="50.25" customHeight="1">
      <c r="B232" s="139" t="s">
        <v>117</v>
      </c>
      <c r="C232" s="9" t="s">
        <v>11</v>
      </c>
      <c r="D232" s="9" t="s">
        <v>6</v>
      </c>
      <c r="E232" s="9" t="s">
        <v>186</v>
      </c>
      <c r="F232" s="9"/>
      <c r="G232" s="18">
        <f>G233</f>
        <v>0</v>
      </c>
      <c r="H232" s="18">
        <f t="shared" ref="H232:I232" si="35">H233</f>
        <v>0</v>
      </c>
      <c r="I232" s="18">
        <f t="shared" si="35"/>
        <v>1100</v>
      </c>
      <c r="J232" s="60"/>
      <c r="K232" s="97"/>
      <c r="L232" s="97"/>
      <c r="M232" s="60"/>
      <c r="N232" s="60"/>
      <c r="O232" s="60"/>
      <c r="P232" s="60"/>
      <c r="Q232" s="60"/>
      <c r="R232" s="60"/>
    </row>
    <row r="233" spans="2:18" ht="18.75" customHeight="1">
      <c r="B233" s="139" t="s">
        <v>39</v>
      </c>
      <c r="C233" s="9" t="s">
        <v>11</v>
      </c>
      <c r="D233" s="9" t="s">
        <v>6</v>
      </c>
      <c r="E233" s="9" t="s">
        <v>186</v>
      </c>
      <c r="F233" s="9" t="s">
        <v>30</v>
      </c>
      <c r="G233" s="18"/>
      <c r="H233" s="18"/>
      <c r="I233" s="18">
        <v>1100</v>
      </c>
      <c r="J233" s="60"/>
      <c r="K233" s="97"/>
      <c r="L233" s="97"/>
      <c r="M233" s="60"/>
      <c r="N233" s="60"/>
      <c r="O233" s="60"/>
      <c r="P233" s="60"/>
      <c r="Q233" s="60"/>
      <c r="R233" s="60"/>
    </row>
    <row r="234" spans="2:18" ht="1.5" hidden="1" customHeight="1">
      <c r="B234" s="11" t="s">
        <v>326</v>
      </c>
      <c r="C234" s="9" t="s">
        <v>11</v>
      </c>
      <c r="D234" s="9" t="s">
        <v>7</v>
      </c>
      <c r="E234" s="9"/>
      <c r="F234" s="9"/>
      <c r="G234" s="74">
        <f>G235</f>
        <v>0</v>
      </c>
      <c r="H234" s="74">
        <f>H235</f>
        <v>0</v>
      </c>
      <c r="I234" s="74">
        <f>I235</f>
        <v>0</v>
      </c>
      <c r="J234" s="60"/>
      <c r="K234" s="97"/>
      <c r="L234" s="97"/>
      <c r="M234" s="60"/>
      <c r="N234" s="60"/>
      <c r="O234" s="60"/>
      <c r="P234" s="60"/>
      <c r="Q234" s="60"/>
      <c r="R234" s="60"/>
    </row>
    <row r="235" spans="2:18" ht="26.25" hidden="1" customHeight="1">
      <c r="B235" s="139" t="s">
        <v>327</v>
      </c>
      <c r="C235" s="9" t="s">
        <v>11</v>
      </c>
      <c r="D235" s="9" t="s">
        <v>7</v>
      </c>
      <c r="E235" s="9" t="s">
        <v>328</v>
      </c>
      <c r="F235" s="9"/>
      <c r="G235" s="74">
        <f>G236+G238</f>
        <v>0</v>
      </c>
      <c r="H235" s="74">
        <f>H236+H238</f>
        <v>0</v>
      </c>
      <c r="I235" s="74">
        <f>I236+I238</f>
        <v>0</v>
      </c>
      <c r="J235" s="60"/>
      <c r="K235" s="97"/>
      <c r="L235" s="97"/>
      <c r="M235" s="60"/>
      <c r="N235" s="60"/>
      <c r="O235" s="60"/>
      <c r="P235" s="60"/>
      <c r="Q235" s="60"/>
      <c r="R235" s="60"/>
    </row>
    <row r="236" spans="2:18" ht="33.75" hidden="1" customHeight="1">
      <c r="B236" s="139" t="s">
        <v>329</v>
      </c>
      <c r="C236" s="9" t="s">
        <v>11</v>
      </c>
      <c r="D236" s="9" t="s">
        <v>7</v>
      </c>
      <c r="E236" s="9" t="s">
        <v>330</v>
      </c>
      <c r="F236" s="9"/>
      <c r="G236" s="74">
        <f>G237</f>
        <v>0</v>
      </c>
      <c r="H236" s="74">
        <f>H237</f>
        <v>0</v>
      </c>
      <c r="I236" s="74">
        <f>I237</f>
        <v>0</v>
      </c>
      <c r="J236" s="60"/>
      <c r="K236" s="97"/>
      <c r="L236" s="97"/>
      <c r="M236" s="60"/>
      <c r="N236" s="60"/>
      <c r="O236" s="60"/>
      <c r="P236" s="60"/>
      <c r="Q236" s="60"/>
      <c r="R236" s="60"/>
    </row>
    <row r="237" spans="2:18" ht="33.75" hidden="1" customHeight="1">
      <c r="B237" s="139" t="s">
        <v>46</v>
      </c>
      <c r="C237" s="9" t="s">
        <v>11</v>
      </c>
      <c r="D237" s="9" t="s">
        <v>7</v>
      </c>
      <c r="E237" s="9" t="s">
        <v>331</v>
      </c>
      <c r="F237" s="9" t="s">
        <v>27</v>
      </c>
      <c r="G237" s="74"/>
      <c r="H237" s="18"/>
      <c r="I237" s="18"/>
      <c r="J237" s="60"/>
      <c r="K237" s="97"/>
      <c r="L237" s="97"/>
      <c r="M237" s="60"/>
      <c r="N237" s="60"/>
      <c r="O237" s="60"/>
      <c r="P237" s="60"/>
      <c r="Q237" s="60"/>
      <c r="R237" s="60"/>
    </row>
    <row r="238" spans="2:18" ht="21.75" hidden="1" customHeight="1">
      <c r="B238" s="139" t="s">
        <v>332</v>
      </c>
      <c r="C238" s="9" t="s">
        <v>11</v>
      </c>
      <c r="D238" s="9" t="s">
        <v>7</v>
      </c>
      <c r="E238" s="9" t="s">
        <v>333</v>
      </c>
      <c r="F238" s="9"/>
      <c r="G238" s="74">
        <f>G239</f>
        <v>0</v>
      </c>
      <c r="H238" s="74">
        <f>H239</f>
        <v>0</v>
      </c>
      <c r="I238" s="74">
        <f>I239</f>
        <v>0</v>
      </c>
      <c r="J238" s="60"/>
      <c r="K238" s="97"/>
      <c r="L238" s="97"/>
      <c r="M238" s="60"/>
      <c r="N238" s="60"/>
      <c r="O238" s="60"/>
      <c r="P238" s="60"/>
      <c r="Q238" s="60"/>
      <c r="R238" s="60"/>
    </row>
    <row r="239" spans="2:18" ht="33.75" hidden="1" customHeight="1">
      <c r="B239" s="139" t="s">
        <v>46</v>
      </c>
      <c r="C239" s="9" t="s">
        <v>11</v>
      </c>
      <c r="D239" s="9" t="s">
        <v>7</v>
      </c>
      <c r="E239" s="9" t="s">
        <v>333</v>
      </c>
      <c r="F239" s="9" t="s">
        <v>27</v>
      </c>
      <c r="G239" s="74"/>
      <c r="H239" s="18"/>
      <c r="I239" s="18"/>
      <c r="J239" s="60"/>
      <c r="K239" s="97"/>
      <c r="L239" s="97"/>
      <c r="M239" s="60"/>
      <c r="N239" s="60"/>
      <c r="O239" s="60"/>
      <c r="P239" s="60"/>
      <c r="Q239" s="60"/>
      <c r="R239" s="60"/>
    </row>
    <row r="240" spans="2:18" ht="18.75" customHeight="1">
      <c r="B240" s="8" t="s">
        <v>24</v>
      </c>
      <c r="C240" s="9" t="s">
        <v>15</v>
      </c>
      <c r="D240" s="9"/>
      <c r="E240" s="9"/>
      <c r="F240" s="9"/>
      <c r="G240" s="21">
        <f>G241</f>
        <v>0</v>
      </c>
      <c r="H240" s="21">
        <f t="shared" ref="H240:I242" si="36">H241</f>
        <v>0</v>
      </c>
      <c r="I240" s="21">
        <f t="shared" si="36"/>
        <v>278.5</v>
      </c>
      <c r="J240" s="60"/>
      <c r="K240" s="97"/>
      <c r="L240" s="97"/>
      <c r="M240" s="60"/>
      <c r="N240" s="60"/>
      <c r="O240" s="60"/>
      <c r="P240" s="60"/>
      <c r="Q240" s="60"/>
      <c r="R240" s="60"/>
    </row>
    <row r="241" spans="2:18" ht="19.5" customHeight="1">
      <c r="B241" s="139" t="s">
        <v>59</v>
      </c>
      <c r="C241" s="9" t="s">
        <v>15</v>
      </c>
      <c r="D241" s="9" t="s">
        <v>6</v>
      </c>
      <c r="E241" s="9"/>
      <c r="F241" s="9"/>
      <c r="G241" s="18">
        <f>G242</f>
        <v>0</v>
      </c>
      <c r="H241" s="18">
        <f t="shared" si="36"/>
        <v>0</v>
      </c>
      <c r="I241" s="18">
        <f t="shared" si="36"/>
        <v>278.5</v>
      </c>
      <c r="J241" s="60"/>
      <c r="K241" s="97"/>
      <c r="L241" s="97"/>
      <c r="M241" s="60"/>
      <c r="N241" s="60"/>
      <c r="O241" s="60"/>
      <c r="P241" s="60"/>
      <c r="Q241" s="60"/>
      <c r="R241" s="60"/>
    </row>
    <row r="242" spans="2:18" ht="21" customHeight="1">
      <c r="B242" s="139" t="s">
        <v>89</v>
      </c>
      <c r="C242" s="9" t="s">
        <v>15</v>
      </c>
      <c r="D242" s="9" t="s">
        <v>6</v>
      </c>
      <c r="E242" s="9" t="s">
        <v>187</v>
      </c>
      <c r="F242" s="9"/>
      <c r="G242" s="18">
        <f>G243</f>
        <v>0</v>
      </c>
      <c r="H242" s="18">
        <f t="shared" si="36"/>
        <v>0</v>
      </c>
      <c r="I242" s="18">
        <f t="shared" si="36"/>
        <v>278.5</v>
      </c>
      <c r="J242" s="60"/>
      <c r="K242" s="97"/>
      <c r="L242" s="97"/>
      <c r="M242" s="60"/>
      <c r="N242" s="60"/>
      <c r="O242" s="60"/>
      <c r="P242" s="60"/>
      <c r="Q242" s="60"/>
      <c r="R242" s="60"/>
    </row>
    <row r="243" spans="2:18" ht="19.5" customHeight="1">
      <c r="B243" s="139" t="s">
        <v>60</v>
      </c>
      <c r="C243" s="9" t="s">
        <v>15</v>
      </c>
      <c r="D243" s="9" t="s">
        <v>6</v>
      </c>
      <c r="E243" s="9" t="s">
        <v>188</v>
      </c>
      <c r="F243" s="9"/>
      <c r="G243" s="18">
        <f>G244</f>
        <v>0</v>
      </c>
      <c r="H243" s="18">
        <f>H244</f>
        <v>0</v>
      </c>
      <c r="I243" s="18">
        <f>I244</f>
        <v>278.5</v>
      </c>
      <c r="J243" s="60"/>
      <c r="K243" s="97"/>
      <c r="L243" s="97"/>
      <c r="M243" s="60"/>
      <c r="N243" s="60"/>
      <c r="O243" s="60"/>
      <c r="P243" s="60"/>
      <c r="Q243" s="60"/>
      <c r="R243" s="60"/>
    </row>
    <row r="244" spans="2:18" ht="18.75" customHeight="1">
      <c r="B244" s="237" t="s">
        <v>574</v>
      </c>
      <c r="C244" s="9" t="s">
        <v>15</v>
      </c>
      <c r="D244" s="9" t="s">
        <v>6</v>
      </c>
      <c r="E244" s="9" t="s">
        <v>188</v>
      </c>
      <c r="F244" s="9" t="s">
        <v>125</v>
      </c>
      <c r="G244" s="18">
        <v>0</v>
      </c>
      <c r="H244" s="18">
        <v>0</v>
      </c>
      <c r="I244" s="18">
        <v>278.5</v>
      </c>
      <c r="J244" s="60"/>
      <c r="K244" s="97"/>
      <c r="L244" s="97"/>
      <c r="M244" s="60"/>
      <c r="N244" s="60"/>
      <c r="O244" s="60"/>
      <c r="P244" s="60"/>
      <c r="Q244" s="60"/>
      <c r="R244" s="60"/>
    </row>
    <row r="245" spans="2:18" ht="19.5" customHeight="1">
      <c r="B245" s="8" t="s">
        <v>31</v>
      </c>
      <c r="C245" s="9" t="s">
        <v>32</v>
      </c>
      <c r="D245" s="9"/>
      <c r="E245" s="9"/>
      <c r="F245" s="9"/>
      <c r="G245" s="21">
        <f t="shared" ref="G245:I247" si="37">G246</f>
        <v>0</v>
      </c>
      <c r="H245" s="21">
        <f t="shared" si="37"/>
        <v>0</v>
      </c>
      <c r="I245" s="21">
        <f t="shared" si="37"/>
        <v>1746.5</v>
      </c>
      <c r="J245" s="60"/>
      <c r="K245" s="97"/>
      <c r="L245" s="97"/>
      <c r="M245" s="60"/>
      <c r="N245" s="60"/>
      <c r="O245" s="60"/>
      <c r="P245" s="60"/>
      <c r="Q245" s="60"/>
      <c r="R245" s="60"/>
    </row>
    <row r="246" spans="2:18" ht="18.75" customHeight="1">
      <c r="B246" s="139" t="s">
        <v>100</v>
      </c>
      <c r="C246" s="9" t="s">
        <v>32</v>
      </c>
      <c r="D246" s="9" t="s">
        <v>6</v>
      </c>
      <c r="E246" s="9"/>
      <c r="F246" s="9"/>
      <c r="G246" s="18">
        <f>G247+G256</f>
        <v>0</v>
      </c>
      <c r="H246" s="18">
        <f>H247+H251</f>
        <v>0</v>
      </c>
      <c r="I246" s="18">
        <f>I247+I251</f>
        <v>1746.5</v>
      </c>
      <c r="J246" s="60"/>
      <c r="K246" s="97"/>
      <c r="L246" s="97"/>
      <c r="M246" s="60"/>
      <c r="N246" s="60"/>
      <c r="O246" s="60"/>
      <c r="P246" s="60"/>
      <c r="Q246" s="60"/>
      <c r="R246" s="60"/>
    </row>
    <row r="247" spans="2:18" ht="18.75" customHeight="1">
      <c r="B247" s="139" t="s">
        <v>54</v>
      </c>
      <c r="C247" s="9" t="s">
        <v>32</v>
      </c>
      <c r="D247" s="9" t="s">
        <v>6</v>
      </c>
      <c r="E247" s="9" t="s">
        <v>139</v>
      </c>
      <c r="F247" s="9"/>
      <c r="G247" s="18">
        <f>G248</f>
        <v>0</v>
      </c>
      <c r="H247" s="18">
        <f t="shared" si="37"/>
        <v>0</v>
      </c>
      <c r="I247" s="18">
        <f t="shared" si="37"/>
        <v>1746.5</v>
      </c>
      <c r="J247" s="60"/>
      <c r="K247" s="97"/>
      <c r="L247" s="97"/>
      <c r="M247" s="60"/>
      <c r="N247" s="60"/>
      <c r="O247" s="60"/>
      <c r="P247" s="60"/>
      <c r="Q247" s="60"/>
      <c r="R247" s="60"/>
    </row>
    <row r="248" spans="2:18" ht="33" customHeight="1">
      <c r="B248" s="139" t="s">
        <v>309</v>
      </c>
      <c r="C248" s="9" t="s">
        <v>32</v>
      </c>
      <c r="D248" s="9" t="s">
        <v>6</v>
      </c>
      <c r="E248" s="9" t="s">
        <v>310</v>
      </c>
      <c r="F248" s="9"/>
      <c r="G248" s="18">
        <f>G250</f>
        <v>0</v>
      </c>
      <c r="H248" s="18">
        <f>H250</f>
        <v>0</v>
      </c>
      <c r="I248" s="18">
        <f>I250</f>
        <v>1746.5</v>
      </c>
      <c r="J248" s="60"/>
      <c r="K248" s="97"/>
      <c r="L248" s="97"/>
      <c r="M248" s="60"/>
      <c r="N248" s="60"/>
      <c r="O248" s="60"/>
      <c r="P248" s="60"/>
      <c r="Q248" s="60"/>
      <c r="R248" s="60"/>
    </row>
    <row r="249" spans="2:18" ht="51.75" customHeight="1">
      <c r="B249" s="139" t="s">
        <v>117</v>
      </c>
      <c r="C249" s="9" t="s">
        <v>32</v>
      </c>
      <c r="D249" s="9" t="s">
        <v>6</v>
      </c>
      <c r="E249" s="9" t="s">
        <v>311</v>
      </c>
      <c r="F249" s="9"/>
      <c r="G249" s="18">
        <f>G250</f>
        <v>0</v>
      </c>
      <c r="H249" s="18">
        <f>H250</f>
        <v>0</v>
      </c>
      <c r="I249" s="18">
        <f>I250</f>
        <v>1746.5</v>
      </c>
      <c r="J249" s="60"/>
      <c r="K249" s="97"/>
      <c r="L249" s="97"/>
      <c r="M249" s="60"/>
      <c r="N249" s="60"/>
      <c r="O249" s="60"/>
      <c r="P249" s="60"/>
      <c r="Q249" s="60"/>
      <c r="R249" s="60"/>
    </row>
    <row r="250" spans="2:18" ht="21.75" customHeight="1">
      <c r="B250" s="139" t="s">
        <v>39</v>
      </c>
      <c r="C250" s="9" t="s">
        <v>32</v>
      </c>
      <c r="D250" s="9" t="s">
        <v>6</v>
      </c>
      <c r="E250" s="9" t="s">
        <v>311</v>
      </c>
      <c r="F250" s="9" t="s">
        <v>30</v>
      </c>
      <c r="G250" s="18">
        <v>0</v>
      </c>
      <c r="H250" s="18">
        <v>0</v>
      </c>
      <c r="I250" s="18">
        <v>1746.5</v>
      </c>
      <c r="J250" s="60"/>
      <c r="K250" s="97"/>
      <c r="L250" s="97"/>
      <c r="M250" s="60"/>
      <c r="N250" s="60"/>
      <c r="O250" s="60"/>
      <c r="P250" s="60"/>
      <c r="Q250" s="60"/>
      <c r="R250" s="60"/>
    </row>
    <row r="251" spans="2:18" ht="0.75" hidden="1" customHeight="1">
      <c r="B251" s="139" t="s">
        <v>103</v>
      </c>
      <c r="C251" s="9" t="s">
        <v>32</v>
      </c>
      <c r="D251" s="9" t="s">
        <v>6</v>
      </c>
      <c r="E251" s="9" t="s">
        <v>183</v>
      </c>
      <c r="F251" s="9"/>
      <c r="G251" s="18">
        <f>G252+G254+G257</f>
        <v>0</v>
      </c>
      <c r="H251" s="18">
        <f t="shared" ref="G251:I252" si="38">H252</f>
        <v>0</v>
      </c>
      <c r="I251" s="18">
        <f t="shared" si="38"/>
        <v>0</v>
      </c>
      <c r="J251" s="60"/>
      <c r="K251" s="97"/>
      <c r="L251" s="97"/>
      <c r="M251" s="60"/>
      <c r="N251" s="60"/>
      <c r="O251" s="60"/>
      <c r="P251" s="60"/>
      <c r="Q251" s="60"/>
      <c r="R251" s="60"/>
    </row>
    <row r="252" spans="2:18" ht="16.5" hidden="1" customHeight="1">
      <c r="B252" s="139" t="s">
        <v>121</v>
      </c>
      <c r="C252" s="9" t="s">
        <v>32</v>
      </c>
      <c r="D252" s="9" t="s">
        <v>6</v>
      </c>
      <c r="E252" s="9" t="s">
        <v>189</v>
      </c>
      <c r="F252" s="9"/>
      <c r="G252" s="18">
        <f t="shared" si="38"/>
        <v>0</v>
      </c>
      <c r="H252" s="18">
        <f t="shared" si="38"/>
        <v>0</v>
      </c>
      <c r="I252" s="18">
        <f t="shared" si="38"/>
        <v>0</v>
      </c>
      <c r="J252" s="60"/>
      <c r="K252" s="97"/>
      <c r="L252" s="97"/>
      <c r="M252" s="60"/>
      <c r="N252" s="60"/>
      <c r="O252" s="60"/>
      <c r="P252" s="60"/>
      <c r="Q252" s="60"/>
      <c r="R252" s="60"/>
    </row>
    <row r="253" spans="2:18" ht="19.5" hidden="1" customHeight="1">
      <c r="B253" s="139" t="s">
        <v>82</v>
      </c>
      <c r="C253" s="9" t="s">
        <v>32</v>
      </c>
      <c r="D253" s="9" t="s">
        <v>6</v>
      </c>
      <c r="E253" s="9" t="s">
        <v>189</v>
      </c>
      <c r="F253" s="9" t="s">
        <v>81</v>
      </c>
      <c r="G253" s="18">
        <v>0</v>
      </c>
      <c r="H253" s="18">
        <v>0</v>
      </c>
      <c r="I253" s="18">
        <v>0</v>
      </c>
      <c r="J253" s="60"/>
      <c r="K253" s="97"/>
      <c r="L253" s="97"/>
      <c r="M253" s="60"/>
      <c r="N253" s="60"/>
      <c r="O253" s="60"/>
      <c r="P253" s="60"/>
      <c r="Q253" s="60"/>
      <c r="R253" s="60"/>
    </row>
    <row r="254" spans="2:18" ht="40.5" hidden="1" customHeight="1">
      <c r="B254" s="139" t="s">
        <v>335</v>
      </c>
      <c r="C254" s="9" t="s">
        <v>32</v>
      </c>
      <c r="D254" s="9" t="s">
        <v>6</v>
      </c>
      <c r="E254" s="9" t="s">
        <v>340</v>
      </c>
      <c r="F254" s="9"/>
      <c r="G254" s="18">
        <f>G255+G256</f>
        <v>0</v>
      </c>
      <c r="H254" s="18">
        <f>H255+H256</f>
        <v>0</v>
      </c>
      <c r="I254" s="18">
        <f>I255+I256</f>
        <v>0</v>
      </c>
      <c r="J254" s="60"/>
      <c r="K254" s="97"/>
      <c r="L254" s="97"/>
      <c r="M254" s="60"/>
      <c r="N254" s="60"/>
      <c r="O254" s="60"/>
      <c r="P254" s="60"/>
      <c r="Q254" s="60"/>
      <c r="R254" s="60"/>
    </row>
    <row r="255" spans="2:18" ht="34.5" hidden="1" customHeight="1">
      <c r="B255" s="139" t="s">
        <v>46</v>
      </c>
      <c r="C255" s="9" t="s">
        <v>32</v>
      </c>
      <c r="D255" s="9" t="s">
        <v>6</v>
      </c>
      <c r="E255" s="9" t="s">
        <v>340</v>
      </c>
      <c r="F255" s="9" t="s">
        <v>27</v>
      </c>
      <c r="G255" s="18"/>
      <c r="H255" s="18">
        <v>0</v>
      </c>
      <c r="I255" s="18">
        <v>0</v>
      </c>
      <c r="J255" s="60"/>
      <c r="K255" s="97"/>
      <c r="L255" s="97"/>
      <c r="M255" s="60"/>
      <c r="N255" s="60"/>
      <c r="O255" s="60"/>
      <c r="P255" s="60"/>
      <c r="Q255" s="60"/>
      <c r="R255" s="60"/>
    </row>
    <row r="256" spans="2:18" ht="37.5" hidden="1" customHeight="1">
      <c r="B256" s="158" t="s">
        <v>463</v>
      </c>
      <c r="C256" s="9" t="s">
        <v>32</v>
      </c>
      <c r="D256" s="9" t="s">
        <v>6</v>
      </c>
      <c r="E256" s="9" t="s">
        <v>464</v>
      </c>
      <c r="F256" s="9"/>
      <c r="G256" s="18">
        <f>G257</f>
        <v>0</v>
      </c>
      <c r="H256" s="160">
        <v>0</v>
      </c>
      <c r="I256" s="160">
        <v>0</v>
      </c>
      <c r="J256" s="60"/>
      <c r="K256" s="97"/>
      <c r="L256" s="97"/>
      <c r="M256" s="60"/>
      <c r="N256" s="60"/>
      <c r="O256" s="60"/>
      <c r="P256" s="60"/>
      <c r="Q256" s="60"/>
      <c r="R256" s="60"/>
    </row>
    <row r="257" spans="2:18" ht="37.5" hidden="1" customHeight="1">
      <c r="B257" s="158" t="str">
        <f>B228</f>
        <v>Проведение мероприятий  для детей и молодежи</v>
      </c>
      <c r="C257" s="9" t="s">
        <v>32</v>
      </c>
      <c r="D257" s="9" t="s">
        <v>6</v>
      </c>
      <c r="E257" s="9" t="s">
        <v>462</v>
      </c>
      <c r="F257" s="9"/>
      <c r="G257" s="18">
        <f>G258</f>
        <v>0</v>
      </c>
      <c r="H257" s="18">
        <f>H258</f>
        <v>0</v>
      </c>
      <c r="I257" s="18">
        <f>I258</f>
        <v>0</v>
      </c>
      <c r="J257" s="60"/>
      <c r="K257" s="97"/>
      <c r="L257" s="97"/>
      <c r="M257" s="60"/>
      <c r="N257" s="60"/>
      <c r="O257" s="60"/>
      <c r="P257" s="60"/>
      <c r="Q257" s="60"/>
      <c r="R257" s="60"/>
    </row>
    <row r="258" spans="2:18" ht="33" hidden="1" customHeight="1">
      <c r="B258" s="139" t="s">
        <v>46</v>
      </c>
      <c r="C258" s="9" t="s">
        <v>32</v>
      </c>
      <c r="D258" s="9" t="s">
        <v>6</v>
      </c>
      <c r="E258" s="9" t="s">
        <v>461</v>
      </c>
      <c r="F258" s="9" t="s">
        <v>27</v>
      </c>
      <c r="G258" s="18">
        <v>0</v>
      </c>
      <c r="H258" s="18">
        <v>0</v>
      </c>
      <c r="I258" s="18">
        <v>0</v>
      </c>
      <c r="J258" s="60"/>
      <c r="K258" s="97"/>
      <c r="L258" s="97"/>
      <c r="M258" s="60"/>
      <c r="N258" s="60"/>
      <c r="O258" s="60"/>
      <c r="P258" s="60"/>
      <c r="Q258" s="60"/>
      <c r="R258" s="60"/>
    </row>
    <row r="259" spans="2:18" ht="13.5" customHeight="1">
      <c r="B259" s="16" t="s">
        <v>86</v>
      </c>
      <c r="C259" s="9" t="s">
        <v>87</v>
      </c>
      <c r="D259" s="9"/>
      <c r="E259" s="45"/>
      <c r="F259" s="45"/>
      <c r="G259" s="21">
        <f>G260</f>
        <v>0</v>
      </c>
      <c r="H259" s="21">
        <f>H260</f>
        <v>0</v>
      </c>
      <c r="I259" s="21">
        <f>I260</f>
        <v>50</v>
      </c>
      <c r="J259" s="60"/>
      <c r="K259" s="97"/>
      <c r="L259" s="97"/>
      <c r="M259" s="60"/>
      <c r="N259" s="60"/>
      <c r="O259" s="60"/>
      <c r="P259" s="60"/>
      <c r="Q259" s="60"/>
      <c r="R259" s="60"/>
    </row>
    <row r="260" spans="2:18" ht="17.25" customHeight="1">
      <c r="B260" s="11" t="s">
        <v>88</v>
      </c>
      <c r="C260" s="9" t="s">
        <v>87</v>
      </c>
      <c r="D260" s="9" t="s">
        <v>8</v>
      </c>
      <c r="E260" s="9"/>
      <c r="F260" s="9"/>
      <c r="G260" s="18">
        <f>G262</f>
        <v>0</v>
      </c>
      <c r="H260" s="18">
        <f>H262</f>
        <v>0</v>
      </c>
      <c r="I260" s="18">
        <f>I262</f>
        <v>50</v>
      </c>
      <c r="J260" s="60"/>
      <c r="K260" s="97"/>
      <c r="L260" s="97"/>
      <c r="M260" s="60"/>
      <c r="N260" s="60"/>
      <c r="O260" s="60"/>
      <c r="P260" s="60"/>
      <c r="Q260" s="60"/>
      <c r="R260" s="60"/>
    </row>
    <row r="261" spans="2:18" ht="17.25" customHeight="1">
      <c r="B261" s="11" t="s">
        <v>122</v>
      </c>
      <c r="C261" s="9" t="s">
        <v>87</v>
      </c>
      <c r="D261" s="9" t="s">
        <v>8</v>
      </c>
      <c r="E261" s="9" t="s">
        <v>190</v>
      </c>
      <c r="F261" s="9"/>
      <c r="G261" s="18">
        <f t="shared" ref="G261:I262" si="39">G262</f>
        <v>0</v>
      </c>
      <c r="H261" s="18">
        <f t="shared" si="39"/>
        <v>0</v>
      </c>
      <c r="I261" s="18">
        <f t="shared" si="39"/>
        <v>50</v>
      </c>
      <c r="J261" s="60"/>
      <c r="K261" s="97"/>
      <c r="L261" s="97"/>
      <c r="M261" s="60"/>
      <c r="N261" s="60"/>
      <c r="O261" s="60"/>
      <c r="P261" s="60"/>
      <c r="Q261" s="60"/>
      <c r="R261" s="60"/>
    </row>
    <row r="262" spans="2:18" ht="16.5" customHeight="1">
      <c r="B262" s="139" t="s">
        <v>90</v>
      </c>
      <c r="C262" s="9" t="s">
        <v>87</v>
      </c>
      <c r="D262" s="9" t="s">
        <v>8</v>
      </c>
      <c r="E262" s="9" t="s">
        <v>191</v>
      </c>
      <c r="F262" s="9"/>
      <c r="G262" s="18">
        <f t="shared" si="39"/>
        <v>0</v>
      </c>
      <c r="H262" s="18">
        <f t="shared" si="39"/>
        <v>0</v>
      </c>
      <c r="I262" s="18">
        <f t="shared" si="39"/>
        <v>50</v>
      </c>
      <c r="J262" s="60"/>
      <c r="K262" s="97"/>
      <c r="L262" s="97"/>
      <c r="M262" s="60"/>
      <c r="N262" s="60"/>
      <c r="O262" s="60"/>
      <c r="P262" s="60"/>
      <c r="Q262" s="60"/>
      <c r="R262" s="60"/>
    </row>
    <row r="263" spans="2:18" ht="33.75" customHeight="1">
      <c r="B263" s="139" t="s">
        <v>46</v>
      </c>
      <c r="C263" s="9" t="s">
        <v>87</v>
      </c>
      <c r="D263" s="9" t="s">
        <v>8</v>
      </c>
      <c r="E263" s="9" t="s">
        <v>191</v>
      </c>
      <c r="F263" s="9" t="s">
        <v>27</v>
      </c>
      <c r="G263" s="18">
        <v>0</v>
      </c>
      <c r="H263" s="18">
        <v>0</v>
      </c>
      <c r="I263" s="18">
        <v>50</v>
      </c>
      <c r="J263" s="60"/>
      <c r="K263" s="97"/>
      <c r="L263" s="97"/>
      <c r="M263" s="60"/>
      <c r="N263" s="60"/>
      <c r="O263" s="60"/>
      <c r="P263" s="60"/>
      <c r="Q263" s="60"/>
      <c r="R263" s="60"/>
    </row>
    <row r="264" spans="2:18" ht="15.75">
      <c r="B264" s="139" t="s">
        <v>313</v>
      </c>
      <c r="C264" s="9"/>
      <c r="D264" s="9"/>
      <c r="E264" s="9"/>
      <c r="F264" s="9"/>
      <c r="G264" s="18"/>
      <c r="H264" s="18">
        <v>1163</v>
      </c>
      <c r="I264" s="18">
        <v>2669</v>
      </c>
      <c r="J264" s="73"/>
      <c r="K264" s="97"/>
      <c r="L264" s="97"/>
      <c r="M264" s="60"/>
      <c r="N264" s="60"/>
      <c r="O264" s="60"/>
      <c r="P264" s="60"/>
      <c r="Q264" s="60"/>
      <c r="R264" s="60"/>
    </row>
    <row r="265" spans="2:18" ht="16.5" customHeight="1">
      <c r="B265" s="8" t="s">
        <v>4</v>
      </c>
      <c r="C265" s="9"/>
      <c r="D265" s="9"/>
      <c r="E265" s="9"/>
      <c r="F265" s="9"/>
      <c r="G265" s="21" t="e">
        <f>G15+G93+G106+G134+G210+G219+G240+G259+G245+G264</f>
        <v>#REF!</v>
      </c>
      <c r="H265" s="21" t="e">
        <f>H15+H93+H106+H134+H210+H219+H240+H259+H245+H264</f>
        <v>#REF!</v>
      </c>
      <c r="I265" s="21">
        <f>I15+I93+I106+I134+I210+I219+I240+I259+I245+I264</f>
        <v>120092.7</v>
      </c>
      <c r="J265" s="75"/>
      <c r="K265" s="97"/>
      <c r="L265" s="99"/>
      <c r="M265" s="60"/>
      <c r="N265" s="60"/>
      <c r="O265" s="60"/>
      <c r="P265" s="60"/>
      <c r="Q265" s="60"/>
      <c r="R265" s="60"/>
    </row>
    <row r="266" spans="2:18" ht="35.25" customHeight="1">
      <c r="G266" s="137"/>
      <c r="H266" s="124"/>
      <c r="I266" s="124"/>
      <c r="J266" s="124"/>
      <c r="K266" s="97"/>
      <c r="L266" s="97"/>
      <c r="M266" s="60"/>
      <c r="N266" s="60"/>
      <c r="O266" s="60"/>
      <c r="P266" s="60"/>
      <c r="Q266" s="60"/>
      <c r="R266" s="60"/>
    </row>
    <row r="267" spans="2:18" ht="35.25" customHeight="1">
      <c r="G267" s="137"/>
      <c r="H267" s="124"/>
      <c r="I267" s="124"/>
      <c r="J267" s="60"/>
      <c r="K267" s="97"/>
      <c r="L267" s="97"/>
      <c r="M267" s="60"/>
      <c r="N267" s="60"/>
      <c r="O267" s="60"/>
      <c r="P267" s="60"/>
      <c r="Q267" s="60"/>
      <c r="R267" s="60"/>
    </row>
    <row r="268" spans="2:18" ht="35.25" customHeight="1">
      <c r="H268" s="61"/>
      <c r="I268" s="61"/>
      <c r="J268" s="60"/>
      <c r="K268" s="97"/>
      <c r="L268" s="97"/>
      <c r="M268" s="60"/>
      <c r="N268" s="60"/>
      <c r="O268" s="60"/>
      <c r="P268" s="60"/>
      <c r="Q268" s="60"/>
      <c r="R268" s="60"/>
    </row>
    <row r="269" spans="2:18" ht="35.25" customHeight="1">
      <c r="G269" s="61"/>
      <c r="H269" s="61"/>
      <c r="I269" s="61"/>
    </row>
    <row r="271" spans="2:18" ht="35.25" customHeight="1">
      <c r="G271" s="61"/>
      <c r="H271" s="61"/>
    </row>
    <row r="443" spans="7:7" ht="35.25" customHeight="1">
      <c r="G443" s="61"/>
    </row>
    <row r="445" spans="7:7" ht="35.25" customHeight="1">
      <c r="G445" s="61"/>
    </row>
  </sheetData>
  <mergeCells count="12">
    <mergeCell ref="F1:I1"/>
    <mergeCell ref="F4:I4"/>
    <mergeCell ref="G12:I12"/>
    <mergeCell ref="B7:I7"/>
    <mergeCell ref="B8:I8"/>
    <mergeCell ref="F12:F13"/>
    <mergeCell ref="B10:F10"/>
    <mergeCell ref="B12:B13"/>
    <mergeCell ref="C12:C13"/>
    <mergeCell ref="D12:D13"/>
    <mergeCell ref="E12:E13"/>
    <mergeCell ref="F5:I5"/>
  </mergeCells>
  <pageMargins left="0.82677165354330717" right="0.35433070866141736" top="0.35433070866141736" bottom="0.23622047244094491" header="0.31496062992125984" footer="0.23622047244094491"/>
  <pageSetup paperSize="9" scale="62" fitToHeight="5" orientation="portrait" r:id="rId1"/>
  <rowBreaks count="4" manualBreakCount="4">
    <brk id="50" max="16383" man="1"/>
    <brk id="109" max="16383" man="1"/>
    <brk id="176" max="16383" man="1"/>
    <brk id="271" max="10" man="1"/>
  </rowBreaks>
  <colBreaks count="1" manualBreakCount="1">
    <brk id="9" max="2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9"/>
  <sheetViews>
    <sheetView topLeftCell="B291" zoomScale="85" zoomScaleNormal="85" workbookViewId="0">
      <selection activeCell="M308" sqref="M308"/>
    </sheetView>
  </sheetViews>
  <sheetFormatPr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2" style="6" customWidth="1"/>
    <col min="6" max="6" width="18" style="6" customWidth="1"/>
    <col min="7" max="7" width="9.5703125" style="6" customWidth="1"/>
    <col min="8" max="8" width="12.42578125" style="6" customWidth="1"/>
    <col min="9" max="9" width="12.85546875" style="6" customWidth="1"/>
    <col min="10" max="10" width="0.28515625" style="6" hidden="1" customWidth="1"/>
    <col min="11" max="16384" width="9.140625" style="6"/>
  </cols>
  <sheetData>
    <row r="1" spans="2:10" ht="45.75" customHeight="1">
      <c r="G1" s="365" t="s">
        <v>644</v>
      </c>
      <c r="H1" s="365"/>
      <c r="I1" s="365"/>
      <c r="J1" s="248"/>
    </row>
    <row r="2" spans="2:10" ht="9" hidden="1" customHeight="1">
      <c r="B2" s="51"/>
      <c r="C2" s="51"/>
      <c r="D2" s="51"/>
      <c r="E2" s="51"/>
      <c r="F2" s="52"/>
      <c r="G2" s="362"/>
      <c r="H2" s="362"/>
      <c r="I2" s="362"/>
      <c r="J2" s="362"/>
    </row>
    <row r="3" spans="2:10" ht="96" customHeight="1">
      <c r="B3" s="51"/>
      <c r="C3" s="51"/>
      <c r="D3" s="51"/>
      <c r="E3" s="51"/>
      <c r="F3" s="362" t="s">
        <v>622</v>
      </c>
      <c r="G3" s="362"/>
      <c r="H3" s="362"/>
      <c r="I3" s="362"/>
      <c r="J3" s="362"/>
    </row>
    <row r="4" spans="2:10" ht="20.25" customHeight="1">
      <c r="B4" s="51"/>
      <c r="C4" s="51"/>
      <c r="D4" s="51"/>
      <c r="E4" s="51"/>
      <c r="F4" s="52"/>
      <c r="G4" s="369" t="s">
        <v>592</v>
      </c>
      <c r="H4" s="369"/>
      <c r="I4" s="369"/>
      <c r="J4" s="369"/>
    </row>
    <row r="5" spans="2:10" ht="9.75" customHeight="1">
      <c r="B5" s="51"/>
      <c r="C5" s="51"/>
      <c r="D5" s="51"/>
      <c r="E5" s="51"/>
      <c r="F5" s="52"/>
      <c r="G5" s="132"/>
      <c r="H5" s="132"/>
      <c r="I5" s="132"/>
      <c r="J5" s="132"/>
    </row>
    <row r="6" spans="2:10" ht="22.5" customHeight="1">
      <c r="B6" s="363" t="s">
        <v>304</v>
      </c>
      <c r="C6" s="363"/>
      <c r="D6" s="363"/>
      <c r="E6" s="363"/>
      <c r="F6" s="363"/>
      <c r="G6" s="363"/>
      <c r="H6" s="363"/>
      <c r="I6" s="363"/>
      <c r="J6" s="363"/>
    </row>
    <row r="7" spans="2:10" ht="70.5" customHeight="1">
      <c r="B7" s="363" t="s">
        <v>538</v>
      </c>
      <c r="C7" s="363"/>
      <c r="D7" s="363"/>
      <c r="E7" s="363"/>
      <c r="F7" s="363"/>
      <c r="G7" s="363"/>
      <c r="H7" s="363"/>
      <c r="I7" s="363"/>
      <c r="J7" s="363"/>
    </row>
    <row r="8" spans="2:10" ht="19.5" customHeight="1">
      <c r="B8" s="133"/>
      <c r="C8" s="133"/>
      <c r="D8" s="133"/>
      <c r="E8" s="133"/>
      <c r="F8" s="133"/>
      <c r="G8" s="133"/>
      <c r="H8" s="370" t="s">
        <v>18</v>
      </c>
      <c r="I8" s="370"/>
      <c r="J8" s="370"/>
    </row>
    <row r="9" spans="2:10" ht="45" customHeight="1">
      <c r="B9" s="361" t="s">
        <v>1</v>
      </c>
      <c r="C9" s="371" t="s">
        <v>52</v>
      </c>
      <c r="D9" s="361" t="s">
        <v>2</v>
      </c>
      <c r="E9" s="361" t="s">
        <v>3</v>
      </c>
      <c r="F9" s="361" t="s">
        <v>50</v>
      </c>
      <c r="G9" s="361" t="s">
        <v>51</v>
      </c>
      <c r="H9" s="361" t="s">
        <v>312</v>
      </c>
      <c r="I9" s="361"/>
      <c r="J9" s="361"/>
    </row>
    <row r="10" spans="2:10" ht="23.25" customHeight="1">
      <c r="B10" s="364"/>
      <c r="C10" s="372"/>
      <c r="D10" s="361"/>
      <c r="E10" s="361"/>
      <c r="F10" s="361"/>
      <c r="G10" s="361"/>
      <c r="H10" s="44" t="s">
        <v>428</v>
      </c>
      <c r="I10" s="44" t="s">
        <v>440</v>
      </c>
      <c r="J10" s="44" t="s">
        <v>494</v>
      </c>
    </row>
    <row r="11" spans="2:10" ht="18.7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</row>
    <row r="12" spans="2:10" ht="35.25" customHeight="1">
      <c r="B12" s="8" t="s">
        <v>84</v>
      </c>
      <c r="C12" s="15">
        <v>849</v>
      </c>
      <c r="D12" s="15"/>
      <c r="E12" s="15"/>
      <c r="F12" s="15"/>
      <c r="G12" s="15"/>
      <c r="H12" s="21">
        <f>H13+H84+H97+H131+H235+H244+H265+H270</f>
        <v>161792.19999999998</v>
      </c>
      <c r="I12" s="21">
        <f>I13+I84+I97+I131+I235+I244+I265+I270</f>
        <v>152458.5</v>
      </c>
      <c r="J12" s="21" t="e">
        <f>J13+J84+J97+J131+J235+J244+J265+J270</f>
        <v>#REF!</v>
      </c>
    </row>
    <row r="13" spans="2:10" ht="15.75" customHeight="1">
      <c r="B13" s="130" t="s">
        <v>13</v>
      </c>
      <c r="C13" s="10">
        <v>849</v>
      </c>
      <c r="D13" s="9" t="s">
        <v>6</v>
      </c>
      <c r="E13" s="9"/>
      <c r="F13" s="9"/>
      <c r="G13" s="9"/>
      <c r="H13" s="21">
        <f>H14+H50+H61+H49+H43</f>
        <v>14613.8</v>
      </c>
      <c r="I13" s="21">
        <f>I14+I50+I61+I49+I43</f>
        <v>11051.7</v>
      </c>
      <c r="J13" s="21" t="e">
        <f>#REF!+J14+#REF!+J61+J50</f>
        <v>#REF!</v>
      </c>
    </row>
    <row r="14" spans="2:10" ht="65.25" customHeight="1">
      <c r="B14" s="131" t="s">
        <v>36</v>
      </c>
      <c r="C14" s="10">
        <v>849</v>
      </c>
      <c r="D14" s="9" t="s">
        <v>6</v>
      </c>
      <c r="E14" s="9" t="s">
        <v>7</v>
      </c>
      <c r="F14" s="9"/>
      <c r="G14" s="9"/>
      <c r="H14" s="18">
        <f>H15+H21+H24</f>
        <v>11732.9</v>
      </c>
      <c r="I14" s="18">
        <f>I15+I21+I24</f>
        <v>10127.799999999999</v>
      </c>
      <c r="J14" s="18" t="e">
        <f t="shared" ref="J14" si="0">J15+J21+J24</f>
        <v>#REF!</v>
      </c>
    </row>
    <row r="15" spans="2:10" ht="19.5" customHeight="1">
      <c r="B15" s="14" t="s">
        <v>43</v>
      </c>
      <c r="C15" s="10">
        <v>849</v>
      </c>
      <c r="D15" s="9" t="s">
        <v>6</v>
      </c>
      <c r="E15" s="9" t="s">
        <v>7</v>
      </c>
      <c r="F15" s="9" t="s">
        <v>131</v>
      </c>
      <c r="G15" s="9"/>
      <c r="H15" s="18">
        <f>H16</f>
        <v>10898.4</v>
      </c>
      <c r="I15" s="18">
        <f>I16</f>
        <v>9434.7999999999993</v>
      </c>
      <c r="J15" s="18">
        <f>J16</f>
        <v>9434.7999999999993</v>
      </c>
    </row>
    <row r="16" spans="2:10" ht="31.5" customHeight="1">
      <c r="B16" s="130" t="s">
        <v>44</v>
      </c>
      <c r="C16" s="10">
        <v>849</v>
      </c>
      <c r="D16" s="9" t="s">
        <v>6</v>
      </c>
      <c r="E16" s="9" t="s">
        <v>7</v>
      </c>
      <c r="F16" s="9" t="s">
        <v>138</v>
      </c>
      <c r="G16" s="9"/>
      <c r="H16" s="18">
        <f>H17+H18+H19+H20</f>
        <v>10898.4</v>
      </c>
      <c r="I16" s="18">
        <f>I17+I18+I20</f>
        <v>9434.7999999999993</v>
      </c>
      <c r="J16" s="18">
        <f>J17+J18+J20</f>
        <v>9434.7999999999993</v>
      </c>
    </row>
    <row r="17" spans="2:14" ht="33" customHeight="1">
      <c r="B17" s="130" t="s">
        <v>29</v>
      </c>
      <c r="C17" s="10">
        <v>849</v>
      </c>
      <c r="D17" s="9" t="s">
        <v>6</v>
      </c>
      <c r="E17" s="9" t="s">
        <v>7</v>
      </c>
      <c r="F17" s="9" t="s">
        <v>138</v>
      </c>
      <c r="G17" s="9" t="s">
        <v>26</v>
      </c>
      <c r="H17" s="18">
        <f>6400-965+295.2+669</f>
        <v>6399.2</v>
      </c>
      <c r="I17" s="18">
        <v>6400</v>
      </c>
      <c r="J17" s="18">
        <f>'5'!I33</f>
        <v>6400</v>
      </c>
    </row>
    <row r="18" spans="2:14" ht="32.25" customHeight="1">
      <c r="B18" s="253" t="s">
        <v>46</v>
      </c>
      <c r="C18" s="10">
        <v>849</v>
      </c>
      <c r="D18" s="9" t="s">
        <v>6</v>
      </c>
      <c r="E18" s="9" t="s">
        <v>7</v>
      </c>
      <c r="F18" s="9" t="s">
        <v>138</v>
      </c>
      <c r="G18" s="9" t="s">
        <v>27</v>
      </c>
      <c r="H18" s="18">
        <f>'4!'!G36</f>
        <v>4449.2</v>
      </c>
      <c r="I18" s="18">
        <f>'4!'!H36</f>
        <v>2984.8</v>
      </c>
      <c r="J18" s="18">
        <f>'5'!I34</f>
        <v>2984.8</v>
      </c>
    </row>
    <row r="19" spans="2:14" ht="35.25" customHeight="1">
      <c r="B19" s="130" t="s">
        <v>342</v>
      </c>
      <c r="C19" s="9" t="s">
        <v>109</v>
      </c>
      <c r="D19" s="9" t="s">
        <v>6</v>
      </c>
      <c r="E19" s="9" t="s">
        <v>7</v>
      </c>
      <c r="F19" s="9" t="s">
        <v>138</v>
      </c>
      <c r="G19" s="9" t="s">
        <v>341</v>
      </c>
      <c r="H19" s="18">
        <f>'5'!G35</f>
        <v>0</v>
      </c>
      <c r="I19" s="18">
        <v>0</v>
      </c>
      <c r="J19" s="18">
        <v>0</v>
      </c>
    </row>
    <row r="20" spans="2:14" ht="20.25" customHeight="1">
      <c r="B20" s="130" t="s">
        <v>25</v>
      </c>
      <c r="C20" s="10">
        <v>849</v>
      </c>
      <c r="D20" s="9" t="s">
        <v>6</v>
      </c>
      <c r="E20" s="9" t="s">
        <v>7</v>
      </c>
      <c r="F20" s="9" t="s">
        <v>138</v>
      </c>
      <c r="G20" s="9" t="s">
        <v>28</v>
      </c>
      <c r="H20" s="18">
        <f>'4!'!G38</f>
        <v>50</v>
      </c>
      <c r="I20" s="18">
        <f>'4!'!H38</f>
        <v>50</v>
      </c>
      <c r="J20" s="18">
        <f>'5'!I36</f>
        <v>50</v>
      </c>
    </row>
    <row r="21" spans="2:14" ht="19.5" customHeight="1">
      <c r="B21" s="130" t="s">
        <v>45</v>
      </c>
      <c r="C21" s="10">
        <v>849</v>
      </c>
      <c r="D21" s="9" t="s">
        <v>6</v>
      </c>
      <c r="E21" s="9" t="s">
        <v>7</v>
      </c>
      <c r="F21" s="9" t="s">
        <v>152</v>
      </c>
      <c r="G21" s="9"/>
      <c r="H21" s="18">
        <f>H22</f>
        <v>2</v>
      </c>
      <c r="I21" s="18">
        <f>I22</f>
        <v>2</v>
      </c>
      <c r="J21" s="18">
        <f>'5'!I37</f>
        <v>2</v>
      </c>
      <c r="K21" s="60"/>
      <c r="L21" s="60"/>
      <c r="M21" s="60"/>
      <c r="N21" s="60"/>
    </row>
    <row r="22" spans="2:14" ht="166.5" customHeight="1">
      <c r="B22" s="237" t="s">
        <v>575</v>
      </c>
      <c r="C22" s="10">
        <v>849</v>
      </c>
      <c r="D22" s="12" t="s">
        <v>6</v>
      </c>
      <c r="E22" s="12" t="s">
        <v>7</v>
      </c>
      <c r="F22" s="12" t="s">
        <v>430</v>
      </c>
      <c r="G22" s="12"/>
      <c r="H22" s="18">
        <f>H23</f>
        <v>2</v>
      </c>
      <c r="I22" s="18">
        <f>I23</f>
        <v>2</v>
      </c>
      <c r="J22" s="18">
        <f>'5'!I38</f>
        <v>2</v>
      </c>
      <c r="K22" s="60"/>
      <c r="L22" s="60"/>
      <c r="M22" s="60"/>
      <c r="N22" s="60"/>
    </row>
    <row r="23" spans="2:14" ht="36.75" customHeight="1">
      <c r="B23" s="130" t="s">
        <v>46</v>
      </c>
      <c r="C23" s="10">
        <v>849</v>
      </c>
      <c r="D23" s="9" t="s">
        <v>6</v>
      </c>
      <c r="E23" s="9" t="s">
        <v>7</v>
      </c>
      <c r="F23" s="9" t="s">
        <v>430</v>
      </c>
      <c r="G23" s="9" t="s">
        <v>27</v>
      </c>
      <c r="H23" s="18">
        <v>2</v>
      </c>
      <c r="I23" s="18">
        <v>2</v>
      </c>
      <c r="J23" s="18">
        <f>'5'!I39</f>
        <v>2</v>
      </c>
      <c r="K23" s="60"/>
      <c r="L23" s="60"/>
      <c r="M23" s="60"/>
      <c r="N23" s="60"/>
    </row>
    <row r="24" spans="2:14" ht="20.25" customHeight="1">
      <c r="B24" s="130" t="s">
        <v>54</v>
      </c>
      <c r="C24" s="9" t="s">
        <v>109</v>
      </c>
      <c r="D24" s="9" t="s">
        <v>6</v>
      </c>
      <c r="E24" s="9" t="s">
        <v>7</v>
      </c>
      <c r="F24" s="9" t="s">
        <v>139</v>
      </c>
      <c r="G24" s="9"/>
      <c r="H24" s="18">
        <f>H25+H28+H31+H34+H37+H40</f>
        <v>832.5</v>
      </c>
      <c r="I24" s="18">
        <f>I25+I28+I31+I34+I37+I40</f>
        <v>691</v>
      </c>
      <c r="J24" s="18" t="e">
        <f>J25+J28+J31+J34+#REF!+#REF!</f>
        <v>#REF!</v>
      </c>
    </row>
    <row r="25" spans="2:14" ht="35.25" customHeight="1">
      <c r="B25" s="130" t="s">
        <v>116</v>
      </c>
      <c r="C25" s="9" t="s">
        <v>109</v>
      </c>
      <c r="D25" s="9" t="s">
        <v>6</v>
      </c>
      <c r="E25" s="9" t="s">
        <v>7</v>
      </c>
      <c r="F25" s="9" t="s">
        <v>140</v>
      </c>
      <c r="G25" s="9"/>
      <c r="H25" s="18">
        <f t="shared" ref="H25:J26" si="1">H26</f>
        <v>418.7</v>
      </c>
      <c r="I25" s="18">
        <f t="shared" si="1"/>
        <v>418.7</v>
      </c>
      <c r="J25" s="18">
        <f t="shared" si="1"/>
        <v>418.7</v>
      </c>
    </row>
    <row r="26" spans="2:14" ht="50.25" customHeight="1">
      <c r="B26" s="130" t="s">
        <v>124</v>
      </c>
      <c r="C26" s="10">
        <v>849</v>
      </c>
      <c r="D26" s="9" t="s">
        <v>6</v>
      </c>
      <c r="E26" s="9" t="s">
        <v>7</v>
      </c>
      <c r="F26" s="9" t="s">
        <v>141</v>
      </c>
      <c r="G26" s="9"/>
      <c r="H26" s="18">
        <f t="shared" si="1"/>
        <v>418.7</v>
      </c>
      <c r="I26" s="18">
        <f t="shared" si="1"/>
        <v>418.7</v>
      </c>
      <c r="J26" s="18">
        <f t="shared" si="1"/>
        <v>418.7</v>
      </c>
    </row>
    <row r="27" spans="2:14" ht="17.25" customHeight="1">
      <c r="B27" s="130" t="s">
        <v>39</v>
      </c>
      <c r="C27" s="10">
        <v>849</v>
      </c>
      <c r="D27" s="9" t="s">
        <v>6</v>
      </c>
      <c r="E27" s="9" t="s">
        <v>7</v>
      </c>
      <c r="F27" s="9" t="s">
        <v>141</v>
      </c>
      <c r="G27" s="9" t="s">
        <v>30</v>
      </c>
      <c r="H27" s="18">
        <f>'4!'!G45</f>
        <v>418.7</v>
      </c>
      <c r="I27" s="18">
        <f>'4!'!H45</f>
        <v>418.7</v>
      </c>
      <c r="J27" s="18">
        <f>'5'!I43</f>
        <v>418.7</v>
      </c>
    </row>
    <row r="28" spans="2:14" ht="39" customHeight="1">
      <c r="B28" s="130" t="s">
        <v>402</v>
      </c>
      <c r="C28" s="10">
        <v>849</v>
      </c>
      <c r="D28" s="9" t="s">
        <v>6</v>
      </c>
      <c r="E28" s="9" t="s">
        <v>7</v>
      </c>
      <c r="F28" s="9" t="s">
        <v>310</v>
      </c>
      <c r="G28" s="9"/>
      <c r="H28" s="18">
        <f t="shared" ref="H28:J29" si="2">H29</f>
        <v>62.9</v>
      </c>
      <c r="I28" s="18">
        <f t="shared" si="2"/>
        <v>62.9</v>
      </c>
      <c r="J28" s="18">
        <f t="shared" si="2"/>
        <v>57.2</v>
      </c>
      <c r="K28" s="60"/>
      <c r="L28" s="60"/>
      <c r="M28" s="60"/>
      <c r="N28" s="60"/>
    </row>
    <row r="29" spans="2:14" ht="54" customHeight="1">
      <c r="B29" s="130" t="s">
        <v>124</v>
      </c>
      <c r="C29" s="10">
        <v>849</v>
      </c>
      <c r="D29" s="9" t="s">
        <v>6</v>
      </c>
      <c r="E29" s="9" t="s">
        <v>7</v>
      </c>
      <c r="F29" s="9" t="s">
        <v>311</v>
      </c>
      <c r="G29" s="9"/>
      <c r="H29" s="18">
        <f t="shared" si="2"/>
        <v>62.9</v>
      </c>
      <c r="I29" s="18">
        <f t="shared" si="2"/>
        <v>62.9</v>
      </c>
      <c r="J29" s="18">
        <f t="shared" si="2"/>
        <v>57.2</v>
      </c>
      <c r="K29" s="60"/>
      <c r="L29" s="60"/>
      <c r="M29" s="60"/>
      <c r="N29" s="60"/>
    </row>
    <row r="30" spans="2:14" ht="25.5" customHeight="1">
      <c r="B30" s="130" t="s">
        <v>39</v>
      </c>
      <c r="C30" s="10">
        <v>849</v>
      </c>
      <c r="D30" s="9" t="s">
        <v>6</v>
      </c>
      <c r="E30" s="9" t="s">
        <v>7</v>
      </c>
      <c r="F30" s="9" t="s">
        <v>311</v>
      </c>
      <c r="G30" s="9" t="s">
        <v>30</v>
      </c>
      <c r="H30" s="18">
        <f>'4!'!G48</f>
        <v>62.9</v>
      </c>
      <c r="I30" s="18">
        <f>'4!'!H48</f>
        <v>62.9</v>
      </c>
      <c r="J30" s="18">
        <v>57.2</v>
      </c>
      <c r="K30" s="60"/>
      <c r="L30" s="60"/>
      <c r="M30" s="60"/>
      <c r="N30" s="60"/>
    </row>
    <row r="31" spans="2:14" ht="65.25" customHeight="1">
      <c r="B31" s="130" t="s">
        <v>120</v>
      </c>
      <c r="C31" s="10">
        <v>849</v>
      </c>
      <c r="D31" s="9" t="s">
        <v>6</v>
      </c>
      <c r="E31" s="9" t="s">
        <v>7</v>
      </c>
      <c r="F31" s="9" t="s">
        <v>192</v>
      </c>
      <c r="G31" s="9"/>
      <c r="H31" s="18">
        <f t="shared" ref="H31:J32" si="3">H32</f>
        <v>111.8</v>
      </c>
      <c r="I31" s="18">
        <f t="shared" si="3"/>
        <v>111.8</v>
      </c>
      <c r="J31" s="18">
        <f t="shared" si="3"/>
        <v>111.8</v>
      </c>
    </row>
    <row r="32" spans="2:14" ht="50.25" customHeight="1">
      <c r="B32" s="130" t="s">
        <v>124</v>
      </c>
      <c r="C32" s="10">
        <v>849</v>
      </c>
      <c r="D32" s="9" t="s">
        <v>6</v>
      </c>
      <c r="E32" s="9" t="s">
        <v>7</v>
      </c>
      <c r="F32" s="9" t="s">
        <v>143</v>
      </c>
      <c r="G32" s="9"/>
      <c r="H32" s="18">
        <f t="shared" si="3"/>
        <v>111.8</v>
      </c>
      <c r="I32" s="18">
        <f t="shared" si="3"/>
        <v>111.8</v>
      </c>
      <c r="J32" s="18">
        <f t="shared" si="3"/>
        <v>111.8</v>
      </c>
    </row>
    <row r="33" spans="2:10" ht="50.25" customHeight="1">
      <c r="B33" s="130" t="s">
        <v>124</v>
      </c>
      <c r="C33" s="10">
        <v>849</v>
      </c>
      <c r="D33" s="9" t="s">
        <v>6</v>
      </c>
      <c r="E33" s="9" t="s">
        <v>7</v>
      </c>
      <c r="F33" s="9" t="s">
        <v>142</v>
      </c>
      <c r="G33" s="9" t="s">
        <v>30</v>
      </c>
      <c r="H33" s="18">
        <f>'4!'!G51</f>
        <v>111.8</v>
      </c>
      <c r="I33" s="18">
        <f>'4!'!H51</f>
        <v>111.8</v>
      </c>
      <c r="J33" s="18">
        <f>'5'!I49</f>
        <v>111.8</v>
      </c>
    </row>
    <row r="34" spans="2:10" ht="37.5" customHeight="1">
      <c r="B34" s="130" t="s">
        <v>123</v>
      </c>
      <c r="C34" s="10">
        <v>849</v>
      </c>
      <c r="D34" s="9" t="s">
        <v>6</v>
      </c>
      <c r="E34" s="9" t="s">
        <v>7</v>
      </c>
      <c r="F34" s="9" t="s">
        <v>144</v>
      </c>
      <c r="G34" s="9"/>
      <c r="H34" s="18">
        <f t="shared" ref="H34:J35" si="4">H35</f>
        <v>43.6</v>
      </c>
      <c r="I34" s="18">
        <f t="shared" si="4"/>
        <v>43.6</v>
      </c>
      <c r="J34" s="18">
        <f t="shared" si="4"/>
        <v>39.6</v>
      </c>
    </row>
    <row r="35" spans="2:10" ht="48" customHeight="1">
      <c r="B35" s="130" t="s">
        <v>124</v>
      </c>
      <c r="C35" s="10">
        <v>849</v>
      </c>
      <c r="D35" s="9" t="s">
        <v>6</v>
      </c>
      <c r="E35" s="9" t="s">
        <v>7</v>
      </c>
      <c r="F35" s="9" t="s">
        <v>145</v>
      </c>
      <c r="G35" s="9"/>
      <c r="H35" s="18">
        <f t="shared" si="4"/>
        <v>43.6</v>
      </c>
      <c r="I35" s="18">
        <f t="shared" si="4"/>
        <v>43.6</v>
      </c>
      <c r="J35" s="18">
        <f t="shared" si="4"/>
        <v>39.6</v>
      </c>
    </row>
    <row r="36" spans="2:10" ht="18.75" customHeight="1">
      <c r="B36" s="130" t="s">
        <v>39</v>
      </c>
      <c r="C36" s="10">
        <v>849</v>
      </c>
      <c r="D36" s="9" t="s">
        <v>6</v>
      </c>
      <c r="E36" s="9" t="s">
        <v>7</v>
      </c>
      <c r="F36" s="9" t="s">
        <v>145</v>
      </c>
      <c r="G36" s="9" t="s">
        <v>30</v>
      </c>
      <c r="H36" s="18">
        <f>'4!'!G57</f>
        <v>43.6</v>
      </c>
      <c r="I36" s="18">
        <f>'4!'!H57</f>
        <v>43.6</v>
      </c>
      <c r="J36" s="18">
        <v>39.6</v>
      </c>
    </row>
    <row r="37" spans="2:10" ht="36" customHeight="1">
      <c r="B37" s="262" t="s">
        <v>146</v>
      </c>
      <c r="C37" s="10">
        <v>849</v>
      </c>
      <c r="D37" s="9" t="s">
        <v>6</v>
      </c>
      <c r="E37" s="9" t="s">
        <v>7</v>
      </c>
      <c r="F37" s="9" t="s">
        <v>147</v>
      </c>
      <c r="G37" s="9"/>
      <c r="H37" s="18">
        <f t="shared" ref="H37:I38" si="5">H38</f>
        <v>54</v>
      </c>
      <c r="I37" s="18">
        <f t="shared" si="5"/>
        <v>54</v>
      </c>
      <c r="J37" s="18"/>
    </row>
    <row r="38" spans="2:10" ht="48" customHeight="1">
      <c r="B38" s="262" t="s">
        <v>124</v>
      </c>
      <c r="C38" s="10">
        <v>849</v>
      </c>
      <c r="D38" s="9" t="s">
        <v>6</v>
      </c>
      <c r="E38" s="9" t="s">
        <v>7</v>
      </c>
      <c r="F38" s="9" t="s">
        <v>148</v>
      </c>
      <c r="G38" s="9"/>
      <c r="H38" s="18">
        <f t="shared" si="5"/>
        <v>54</v>
      </c>
      <c r="I38" s="18">
        <f t="shared" si="5"/>
        <v>54</v>
      </c>
      <c r="J38" s="18"/>
    </row>
    <row r="39" spans="2:10" ht="19.5" customHeight="1">
      <c r="B39" s="262" t="s">
        <v>39</v>
      </c>
      <c r="C39" s="10">
        <v>849</v>
      </c>
      <c r="D39" s="9" t="s">
        <v>6</v>
      </c>
      <c r="E39" s="9" t="s">
        <v>7</v>
      </c>
      <c r="F39" s="9" t="s">
        <v>148</v>
      </c>
      <c r="G39" s="9" t="s">
        <v>30</v>
      </c>
      <c r="H39" s="18">
        <f>'4!'!G54</f>
        <v>54</v>
      </c>
      <c r="I39" s="18">
        <f>'4!'!H54</f>
        <v>54</v>
      </c>
      <c r="J39" s="18"/>
    </row>
    <row r="40" spans="2:10" ht="33" customHeight="1">
      <c r="B40" s="262" t="s">
        <v>466</v>
      </c>
      <c r="C40" s="10">
        <v>849</v>
      </c>
      <c r="D40" s="9" t="s">
        <v>6</v>
      </c>
      <c r="E40" s="9" t="s">
        <v>7</v>
      </c>
      <c r="F40" s="9" t="s">
        <v>435</v>
      </c>
      <c r="G40" s="9"/>
      <c r="H40" s="18">
        <f t="shared" ref="H40:I41" si="6">H41</f>
        <v>141.5</v>
      </c>
      <c r="I40" s="18">
        <f t="shared" si="6"/>
        <v>0</v>
      </c>
      <c r="J40" s="18"/>
    </row>
    <row r="41" spans="2:10" ht="48" customHeight="1">
      <c r="B41" s="262" t="s">
        <v>117</v>
      </c>
      <c r="C41" s="10">
        <v>849</v>
      </c>
      <c r="D41" s="9" t="s">
        <v>6</v>
      </c>
      <c r="E41" s="9" t="s">
        <v>7</v>
      </c>
      <c r="F41" s="9" t="s">
        <v>434</v>
      </c>
      <c r="G41" s="9"/>
      <c r="H41" s="18">
        <f t="shared" si="6"/>
        <v>141.5</v>
      </c>
      <c r="I41" s="18">
        <f t="shared" si="6"/>
        <v>0</v>
      </c>
      <c r="J41" s="18"/>
    </row>
    <row r="42" spans="2:10" ht="18.75" customHeight="1">
      <c r="B42" s="262" t="s">
        <v>39</v>
      </c>
      <c r="C42" s="10">
        <v>849</v>
      </c>
      <c r="D42" s="9" t="s">
        <v>6</v>
      </c>
      <c r="E42" s="9" t="s">
        <v>7</v>
      </c>
      <c r="F42" s="9" t="s">
        <v>436</v>
      </c>
      <c r="G42" s="9" t="s">
        <v>30</v>
      </c>
      <c r="H42" s="18">
        <f>'4!'!G59</f>
        <v>141.5</v>
      </c>
      <c r="I42" s="18">
        <v>0</v>
      </c>
      <c r="J42" s="18"/>
    </row>
    <row r="43" spans="2:10" ht="50.25" customHeight="1">
      <c r="B43" s="11" t="s">
        <v>108</v>
      </c>
      <c r="C43" s="9" t="s">
        <v>109</v>
      </c>
      <c r="D43" s="9" t="s">
        <v>6</v>
      </c>
      <c r="E43" s="9" t="s">
        <v>19</v>
      </c>
      <c r="F43" s="9"/>
      <c r="G43" s="9"/>
      <c r="H43" s="18">
        <f>H44</f>
        <v>332.7</v>
      </c>
      <c r="I43" s="18">
        <f>I44</f>
        <v>332.7</v>
      </c>
      <c r="J43" s="18" t="e">
        <f t="shared" ref="I43:J44" si="7">J44</f>
        <v>#REF!</v>
      </c>
    </row>
    <row r="44" spans="2:10" ht="84" customHeight="1">
      <c r="B44" s="53" t="s">
        <v>576</v>
      </c>
      <c r="C44" s="9" t="s">
        <v>109</v>
      </c>
      <c r="D44" s="9" t="s">
        <v>6</v>
      </c>
      <c r="E44" s="9" t="s">
        <v>19</v>
      </c>
      <c r="F44" s="9" t="s">
        <v>302</v>
      </c>
      <c r="G44" s="9"/>
      <c r="H44" s="18">
        <f>H45</f>
        <v>332.7</v>
      </c>
      <c r="I44" s="18">
        <f t="shared" si="7"/>
        <v>332.7</v>
      </c>
      <c r="J44" s="18" t="e">
        <f t="shared" si="7"/>
        <v>#REF!</v>
      </c>
    </row>
    <row r="45" spans="2:10" ht="47.25" customHeight="1">
      <c r="B45" s="261" t="s">
        <v>124</v>
      </c>
      <c r="C45" s="9" t="s">
        <v>109</v>
      </c>
      <c r="D45" s="9" t="s">
        <v>6</v>
      </c>
      <c r="E45" s="9" t="s">
        <v>19</v>
      </c>
      <c r="F45" s="9" t="s">
        <v>303</v>
      </c>
      <c r="G45" s="9"/>
      <c r="H45" s="18">
        <f>H46</f>
        <v>332.7</v>
      </c>
      <c r="I45" s="18">
        <f>I46</f>
        <v>332.7</v>
      </c>
      <c r="J45" s="18" t="e">
        <f>#REF!</f>
        <v>#REF!</v>
      </c>
    </row>
    <row r="46" spans="2:10" ht="21.75" customHeight="1">
      <c r="B46" s="261" t="s">
        <v>39</v>
      </c>
      <c r="C46" s="9" t="s">
        <v>109</v>
      </c>
      <c r="D46" s="9" t="s">
        <v>6</v>
      </c>
      <c r="E46" s="9" t="s">
        <v>19</v>
      </c>
      <c r="F46" s="9" t="s">
        <v>303</v>
      </c>
      <c r="G46" s="9" t="s">
        <v>30</v>
      </c>
      <c r="H46" s="18">
        <f>'4!'!G66</f>
        <v>332.7</v>
      </c>
      <c r="I46" s="18">
        <f>'4!'!H66</f>
        <v>332.7</v>
      </c>
      <c r="J46" s="18"/>
    </row>
    <row r="47" spans="2:10" ht="21.75" customHeight="1">
      <c r="B47" s="213" t="s">
        <v>275</v>
      </c>
      <c r="C47" s="10">
        <v>849</v>
      </c>
      <c r="D47" s="9" t="s">
        <v>6</v>
      </c>
      <c r="E47" s="9" t="s">
        <v>63</v>
      </c>
      <c r="F47" s="9"/>
      <c r="G47" s="9"/>
      <c r="H47" s="18">
        <f>H48</f>
        <v>959.30000000000007</v>
      </c>
      <c r="I47" s="18">
        <v>0</v>
      </c>
      <c r="J47" s="18"/>
    </row>
    <row r="48" spans="2:10" ht="21.75" customHeight="1">
      <c r="B48" s="213" t="s">
        <v>532</v>
      </c>
      <c r="C48" s="10">
        <v>849</v>
      </c>
      <c r="D48" s="9" t="s">
        <v>6</v>
      </c>
      <c r="E48" s="9" t="s">
        <v>63</v>
      </c>
      <c r="F48" s="9" t="s">
        <v>534</v>
      </c>
      <c r="G48" s="9"/>
      <c r="H48" s="18">
        <f>H49</f>
        <v>959.30000000000007</v>
      </c>
      <c r="I48" s="18">
        <f>I49</f>
        <v>0</v>
      </c>
      <c r="J48" s="18"/>
    </row>
    <row r="49" spans="2:10" ht="21.75" customHeight="1">
      <c r="B49" s="228" t="s">
        <v>533</v>
      </c>
      <c r="C49" s="10">
        <v>849</v>
      </c>
      <c r="D49" s="9" t="s">
        <v>6</v>
      </c>
      <c r="E49" s="9" t="s">
        <v>63</v>
      </c>
      <c r="F49" s="9" t="s">
        <v>534</v>
      </c>
      <c r="G49" s="9" t="s">
        <v>531</v>
      </c>
      <c r="H49" s="18">
        <f>1279.4-320.1</f>
        <v>959.30000000000007</v>
      </c>
      <c r="I49" s="18">
        <v>0</v>
      </c>
      <c r="J49" s="18"/>
    </row>
    <row r="50" spans="2:10" ht="20.25" customHeight="1">
      <c r="B50" s="130" t="s">
        <v>33</v>
      </c>
      <c r="C50" s="10">
        <v>849</v>
      </c>
      <c r="D50" s="9" t="s">
        <v>6</v>
      </c>
      <c r="E50" s="9" t="s">
        <v>32</v>
      </c>
      <c r="F50" s="9"/>
      <c r="G50" s="9"/>
      <c r="H50" s="18">
        <f t="shared" ref="H50:J52" si="8">H51</f>
        <v>0</v>
      </c>
      <c r="I50" s="18">
        <f t="shared" si="8"/>
        <v>100</v>
      </c>
      <c r="J50" s="18">
        <f t="shared" si="8"/>
        <v>100</v>
      </c>
    </row>
    <row r="51" spans="2:10" ht="24" customHeight="1">
      <c r="B51" s="130" t="s">
        <v>33</v>
      </c>
      <c r="C51" s="10">
        <v>849</v>
      </c>
      <c r="D51" s="9" t="s">
        <v>6</v>
      </c>
      <c r="E51" s="9" t="s">
        <v>32</v>
      </c>
      <c r="F51" s="9" t="s">
        <v>151</v>
      </c>
      <c r="G51" s="9"/>
      <c r="H51" s="18">
        <f t="shared" si="8"/>
        <v>0</v>
      </c>
      <c r="I51" s="18">
        <f t="shared" si="8"/>
        <v>100</v>
      </c>
      <c r="J51" s="18">
        <f t="shared" si="8"/>
        <v>100</v>
      </c>
    </row>
    <row r="52" spans="2:10" ht="20.25" customHeight="1">
      <c r="B52" s="130" t="s">
        <v>75</v>
      </c>
      <c r="C52" s="10">
        <v>849</v>
      </c>
      <c r="D52" s="9" t="s">
        <v>6</v>
      </c>
      <c r="E52" s="9" t="s">
        <v>32</v>
      </c>
      <c r="F52" s="9" t="s">
        <v>151</v>
      </c>
      <c r="G52" s="9"/>
      <c r="H52" s="18">
        <f t="shared" si="8"/>
        <v>0</v>
      </c>
      <c r="I52" s="18">
        <f t="shared" si="8"/>
        <v>100</v>
      </c>
      <c r="J52" s="18">
        <f t="shared" si="8"/>
        <v>100</v>
      </c>
    </row>
    <row r="53" spans="2:10" ht="16.5" customHeight="1">
      <c r="B53" s="130" t="s">
        <v>33</v>
      </c>
      <c r="C53" s="10">
        <v>849</v>
      </c>
      <c r="D53" s="9" t="s">
        <v>6</v>
      </c>
      <c r="E53" s="9" t="s">
        <v>32</v>
      </c>
      <c r="F53" s="9" t="s">
        <v>151</v>
      </c>
      <c r="G53" s="9" t="s">
        <v>77</v>
      </c>
      <c r="H53" s="18">
        <f>'4!'!G76</f>
        <v>0</v>
      </c>
      <c r="I53" s="18">
        <f>'4!'!H76</f>
        <v>100</v>
      </c>
      <c r="J53" s="18">
        <f>'5'!I73</f>
        <v>100</v>
      </c>
    </row>
    <row r="54" spans="2:10" ht="21.75" hidden="1" customHeight="1">
      <c r="B54" s="130" t="s">
        <v>22</v>
      </c>
      <c r="C54" s="10">
        <v>849</v>
      </c>
      <c r="D54" s="9" t="s">
        <v>6</v>
      </c>
      <c r="E54" s="9" t="s">
        <v>7</v>
      </c>
      <c r="F54" s="9" t="s">
        <v>118</v>
      </c>
      <c r="G54" s="9"/>
      <c r="H54" s="18">
        <f t="shared" ref="H54:J55" si="9">H55</f>
        <v>0</v>
      </c>
      <c r="I54" s="18" t="e">
        <f t="shared" si="9"/>
        <v>#REF!</v>
      </c>
      <c r="J54" s="18">
        <f t="shared" si="9"/>
        <v>0</v>
      </c>
    </row>
    <row r="55" spans="2:10" ht="39" hidden="1" customHeight="1">
      <c r="B55" s="130" t="s">
        <v>107</v>
      </c>
      <c r="C55" s="10">
        <v>849</v>
      </c>
      <c r="D55" s="9" t="s">
        <v>6</v>
      </c>
      <c r="E55" s="9" t="s">
        <v>7</v>
      </c>
      <c r="F55" s="9" t="s">
        <v>119</v>
      </c>
      <c r="G55" s="9"/>
      <c r="H55" s="18">
        <f t="shared" si="9"/>
        <v>0</v>
      </c>
      <c r="I55" s="18" t="e">
        <f t="shared" si="9"/>
        <v>#REF!</v>
      </c>
      <c r="J55" s="18">
        <f t="shared" si="9"/>
        <v>0</v>
      </c>
    </row>
    <row r="56" spans="2:10" ht="16.5" hidden="1" customHeight="1">
      <c r="B56" s="130" t="s">
        <v>110</v>
      </c>
      <c r="C56" s="10">
        <v>849</v>
      </c>
      <c r="D56" s="9" t="s">
        <v>6</v>
      </c>
      <c r="E56" s="9" t="s">
        <v>7</v>
      </c>
      <c r="F56" s="9" t="s">
        <v>119</v>
      </c>
      <c r="G56" s="9" t="s">
        <v>30</v>
      </c>
      <c r="H56" s="18">
        <f>'[1]6'!G69</f>
        <v>0</v>
      </c>
      <c r="I56" s="18" t="e">
        <f>'[1]6'!H69</f>
        <v>#REF!</v>
      </c>
      <c r="J56" s="18">
        <v>0</v>
      </c>
    </row>
    <row r="57" spans="2:10" ht="18" customHeight="1">
      <c r="B57" s="130" t="s">
        <v>105</v>
      </c>
      <c r="C57" s="10">
        <v>849</v>
      </c>
      <c r="D57" s="9" t="s">
        <v>6</v>
      </c>
      <c r="E57" s="9" t="s">
        <v>32</v>
      </c>
      <c r="F57" s="9"/>
      <c r="G57" s="9"/>
      <c r="H57" s="18">
        <f>H58</f>
        <v>0</v>
      </c>
      <c r="I57" s="18">
        <f t="shared" ref="I57:J59" si="10">I58</f>
        <v>0</v>
      </c>
      <c r="J57" s="18">
        <f t="shared" si="10"/>
        <v>0</v>
      </c>
    </row>
    <row r="58" spans="2:10" ht="19.5" customHeight="1">
      <c r="B58" s="130" t="s">
        <v>106</v>
      </c>
      <c r="C58" s="10">
        <v>849</v>
      </c>
      <c r="D58" s="9" t="s">
        <v>6</v>
      </c>
      <c r="E58" s="9" t="s">
        <v>32</v>
      </c>
      <c r="F58" s="9" t="s">
        <v>74</v>
      </c>
      <c r="G58" s="9"/>
      <c r="H58" s="18">
        <f>H59</f>
        <v>0</v>
      </c>
      <c r="I58" s="18">
        <f t="shared" si="10"/>
        <v>0</v>
      </c>
      <c r="J58" s="18">
        <f t="shared" si="10"/>
        <v>0</v>
      </c>
    </row>
    <row r="59" spans="2:10" ht="18" customHeight="1">
      <c r="B59" s="130" t="s">
        <v>75</v>
      </c>
      <c r="C59" s="10">
        <v>849</v>
      </c>
      <c r="D59" s="9" t="s">
        <v>6</v>
      </c>
      <c r="E59" s="9" t="s">
        <v>32</v>
      </c>
      <c r="F59" s="9" t="s">
        <v>76</v>
      </c>
      <c r="G59" s="9"/>
      <c r="H59" s="18">
        <f>H60</f>
        <v>0</v>
      </c>
      <c r="I59" s="18">
        <f t="shared" si="10"/>
        <v>0</v>
      </c>
      <c r="J59" s="18">
        <f t="shared" si="10"/>
        <v>0</v>
      </c>
    </row>
    <row r="60" spans="2:10" ht="0.75" customHeight="1">
      <c r="B60" s="130" t="s">
        <v>78</v>
      </c>
      <c r="C60" s="10">
        <v>849</v>
      </c>
      <c r="D60" s="9" t="s">
        <v>6</v>
      </c>
      <c r="E60" s="9" t="s">
        <v>32</v>
      </c>
      <c r="F60" s="9" t="s">
        <v>76</v>
      </c>
      <c r="G60" s="9" t="s">
        <v>77</v>
      </c>
      <c r="H60" s="18"/>
      <c r="I60" s="18"/>
      <c r="J60" s="18"/>
    </row>
    <row r="61" spans="2:10" ht="24.75" customHeight="1">
      <c r="B61" s="130" t="s">
        <v>22</v>
      </c>
      <c r="C61" s="10">
        <v>849</v>
      </c>
      <c r="D61" s="9" t="s">
        <v>6</v>
      </c>
      <c r="E61" s="9" t="s">
        <v>23</v>
      </c>
      <c r="F61" s="9"/>
      <c r="G61" s="9"/>
      <c r="H61" s="18">
        <f>H63+H66</f>
        <v>1588.9</v>
      </c>
      <c r="I61" s="18">
        <f>I66</f>
        <v>491.2</v>
      </c>
      <c r="J61" s="18">
        <f>J66</f>
        <v>491.2</v>
      </c>
    </row>
    <row r="62" spans="2:10" ht="15" hidden="1" customHeight="1">
      <c r="B62" s="130" t="s">
        <v>107</v>
      </c>
      <c r="C62" s="10">
        <v>849</v>
      </c>
      <c r="D62" s="9" t="s">
        <v>6</v>
      </c>
      <c r="E62" s="9" t="s">
        <v>23</v>
      </c>
      <c r="F62" s="9" t="s">
        <v>40</v>
      </c>
      <c r="G62" s="9"/>
      <c r="H62" s="18">
        <f>H63</f>
        <v>0</v>
      </c>
      <c r="I62" s="18">
        <v>0</v>
      </c>
      <c r="J62" s="18">
        <v>0</v>
      </c>
    </row>
    <row r="63" spans="2:10" ht="13.5" hidden="1" customHeight="1">
      <c r="B63" s="130" t="s">
        <v>45</v>
      </c>
      <c r="C63" s="136">
        <v>849</v>
      </c>
      <c r="D63" s="9" t="s">
        <v>6</v>
      </c>
      <c r="E63" s="9" t="s">
        <v>23</v>
      </c>
      <c r="F63" s="9" t="s">
        <v>152</v>
      </c>
      <c r="G63" s="9"/>
      <c r="H63" s="18">
        <f>H64</f>
        <v>0</v>
      </c>
      <c r="I63" s="18">
        <f>I64</f>
        <v>0</v>
      </c>
      <c r="J63" s="18">
        <f>J64</f>
        <v>0</v>
      </c>
    </row>
    <row r="64" spans="2:10" ht="12" hidden="1" customHeight="1">
      <c r="B64" s="237" t="s">
        <v>575</v>
      </c>
      <c r="C64" s="136">
        <v>849</v>
      </c>
      <c r="D64" s="12" t="s">
        <v>6</v>
      </c>
      <c r="E64" s="12" t="s">
        <v>23</v>
      </c>
      <c r="F64" s="12" t="s">
        <v>296</v>
      </c>
      <c r="G64" s="12"/>
      <c r="H64" s="20">
        <f>H65</f>
        <v>0</v>
      </c>
      <c r="I64" s="20">
        <f>I65</f>
        <v>0</v>
      </c>
      <c r="J64" s="20">
        <f>J65</f>
        <v>0</v>
      </c>
    </row>
    <row r="65" spans="2:10" ht="10.5" hidden="1" customHeight="1">
      <c r="B65" s="130" t="s">
        <v>46</v>
      </c>
      <c r="C65" s="10">
        <v>849</v>
      </c>
      <c r="D65" s="9" t="s">
        <v>6</v>
      </c>
      <c r="E65" s="9" t="s">
        <v>23</v>
      </c>
      <c r="F65" s="9" t="s">
        <v>296</v>
      </c>
      <c r="G65" s="9" t="s">
        <v>27</v>
      </c>
      <c r="H65" s="18">
        <f>'5'!G77</f>
        <v>0</v>
      </c>
      <c r="I65" s="18">
        <f>'5'!H77</f>
        <v>0</v>
      </c>
      <c r="J65" s="18">
        <f>'5'!I77</f>
        <v>0</v>
      </c>
    </row>
    <row r="66" spans="2:10" ht="33.75" customHeight="1">
      <c r="B66" s="130" t="s">
        <v>107</v>
      </c>
      <c r="C66" s="10">
        <v>849</v>
      </c>
      <c r="D66" s="9" t="s">
        <v>6</v>
      </c>
      <c r="E66" s="9" t="s">
        <v>23</v>
      </c>
      <c r="F66" s="9" t="s">
        <v>153</v>
      </c>
      <c r="G66" s="9"/>
      <c r="H66" s="18">
        <f>H72+H74+H76+H78+H68+H69+H71</f>
        <v>1588.9</v>
      </c>
      <c r="I66" s="18">
        <f>I72+I74+I76+I78+I68+I69</f>
        <v>491.2</v>
      </c>
      <c r="J66" s="18">
        <f>J72+J74+J76+J78</f>
        <v>491.2</v>
      </c>
    </row>
    <row r="67" spans="2:10" ht="23.25" customHeight="1">
      <c r="B67" s="251" t="s">
        <v>111</v>
      </c>
      <c r="C67" s="10">
        <v>849</v>
      </c>
      <c r="D67" s="9" t="s">
        <v>6</v>
      </c>
      <c r="E67" s="9" t="s">
        <v>23</v>
      </c>
      <c r="F67" s="9" t="s">
        <v>157</v>
      </c>
      <c r="G67" s="9"/>
      <c r="H67" s="18">
        <f>H68</f>
        <v>7.6</v>
      </c>
      <c r="I67" s="18">
        <v>0</v>
      </c>
      <c r="J67" s="18"/>
    </row>
    <row r="68" spans="2:10" ht="33.75" customHeight="1">
      <c r="B68" s="250" t="str">
        <f>B73</f>
        <v>Иные закупки товаров, работ и услуг для обеспечения государственных (муниципальных) нужд</v>
      </c>
      <c r="C68" s="252">
        <v>849</v>
      </c>
      <c r="D68" s="9" t="s">
        <v>6</v>
      </c>
      <c r="E68" s="9" t="s">
        <v>23</v>
      </c>
      <c r="F68" s="9" t="s">
        <v>157</v>
      </c>
      <c r="G68" s="9" t="s">
        <v>27</v>
      </c>
      <c r="H68" s="18">
        <f>7+0.6</f>
        <v>7.6</v>
      </c>
      <c r="I68" s="18">
        <v>0</v>
      </c>
      <c r="J68" s="18"/>
    </row>
    <row r="69" spans="2:10" ht="21.75" customHeight="1">
      <c r="B69" s="259" t="s">
        <v>636</v>
      </c>
      <c r="C69" s="252">
        <v>849</v>
      </c>
      <c r="D69" s="9" t="s">
        <v>6</v>
      </c>
      <c r="E69" s="9" t="s">
        <v>23</v>
      </c>
      <c r="F69" s="9" t="s">
        <v>637</v>
      </c>
      <c r="G69" s="9"/>
      <c r="H69" s="18">
        <f>H70</f>
        <v>0</v>
      </c>
      <c r="I69" s="18">
        <f>I70</f>
        <v>0</v>
      </c>
      <c r="J69" s="18"/>
    </row>
    <row r="70" spans="2:10" ht="21.75" customHeight="1">
      <c r="B70" s="259" t="s">
        <v>175</v>
      </c>
      <c r="C70" s="252">
        <v>849</v>
      </c>
      <c r="D70" s="9" t="s">
        <v>6</v>
      </c>
      <c r="E70" s="9" t="s">
        <v>23</v>
      </c>
      <c r="F70" s="9" t="s">
        <v>637</v>
      </c>
      <c r="G70" s="9" t="s">
        <v>176</v>
      </c>
      <c r="H70" s="18">
        <f>'4!'!G84</f>
        <v>0</v>
      </c>
      <c r="I70" s="18">
        <v>0</v>
      </c>
      <c r="J70" s="18"/>
    </row>
    <row r="71" spans="2:10" ht="23.25" customHeight="1">
      <c r="B71" s="11" t="s">
        <v>25</v>
      </c>
      <c r="C71" s="252">
        <v>849</v>
      </c>
      <c r="D71" s="9" t="s">
        <v>6</v>
      </c>
      <c r="E71" s="9" t="s">
        <v>23</v>
      </c>
      <c r="F71" s="9" t="s">
        <v>637</v>
      </c>
      <c r="G71" s="9" t="s">
        <v>28</v>
      </c>
      <c r="H71" s="18">
        <v>600</v>
      </c>
      <c r="I71" s="18">
        <v>0</v>
      </c>
      <c r="J71" s="18"/>
    </row>
    <row r="72" spans="2:10" ht="20.25" customHeight="1">
      <c r="B72" s="55" t="s">
        <v>154</v>
      </c>
      <c r="C72" s="10">
        <v>849</v>
      </c>
      <c r="D72" s="9" t="s">
        <v>6</v>
      </c>
      <c r="E72" s="9" t="s">
        <v>23</v>
      </c>
      <c r="F72" s="9" t="s">
        <v>155</v>
      </c>
      <c r="G72" s="9"/>
      <c r="H72" s="18">
        <f>H73</f>
        <v>100</v>
      </c>
      <c r="I72" s="18">
        <f>I73</f>
        <v>100</v>
      </c>
      <c r="J72" s="18">
        <f>'5'!I81</f>
        <v>100</v>
      </c>
    </row>
    <row r="73" spans="2:10" ht="33.75" customHeight="1">
      <c r="B73" s="130" t="s">
        <v>46</v>
      </c>
      <c r="C73" s="10">
        <v>849</v>
      </c>
      <c r="D73" s="9" t="s">
        <v>6</v>
      </c>
      <c r="E73" s="9" t="s">
        <v>23</v>
      </c>
      <c r="F73" s="9" t="s">
        <v>155</v>
      </c>
      <c r="G73" s="9" t="s">
        <v>27</v>
      </c>
      <c r="H73" s="18">
        <f>'4!'!G88</f>
        <v>100</v>
      </c>
      <c r="I73" s="18">
        <f>'4!'!H88</f>
        <v>100</v>
      </c>
      <c r="J73" s="18">
        <f>'5'!I82</f>
        <v>100</v>
      </c>
    </row>
    <row r="74" spans="2:10" ht="25.5" customHeight="1">
      <c r="B74" s="179" t="s">
        <v>405</v>
      </c>
      <c r="C74" s="10">
        <v>849</v>
      </c>
      <c r="D74" s="9" t="s">
        <v>6</v>
      </c>
      <c r="E74" s="9" t="s">
        <v>23</v>
      </c>
      <c r="F74" s="9" t="s">
        <v>404</v>
      </c>
      <c r="G74" s="9"/>
      <c r="H74" s="18">
        <f>H75</f>
        <v>350</v>
      </c>
      <c r="I74" s="18">
        <f>I75</f>
        <v>350</v>
      </c>
      <c r="J74" s="18">
        <f>J75</f>
        <v>350</v>
      </c>
    </row>
    <row r="75" spans="2:10" ht="33.75" customHeight="1">
      <c r="B75" s="53" t="s">
        <v>46</v>
      </c>
      <c r="C75" s="10">
        <v>849</v>
      </c>
      <c r="D75" s="9" t="s">
        <v>6</v>
      </c>
      <c r="E75" s="9" t="s">
        <v>23</v>
      </c>
      <c r="F75" s="9" t="s">
        <v>477</v>
      </c>
      <c r="G75" s="9" t="s">
        <v>27</v>
      </c>
      <c r="H75" s="18">
        <f>'4!'!G92</f>
        <v>350</v>
      </c>
      <c r="I75" s="18">
        <f>'4!'!H92</f>
        <v>350</v>
      </c>
      <c r="J75" s="18">
        <f>I75</f>
        <v>350</v>
      </c>
    </row>
    <row r="76" spans="2:10" ht="33.75" customHeight="1">
      <c r="B76" s="130" t="s">
        <v>110</v>
      </c>
      <c r="C76" s="10">
        <v>849</v>
      </c>
      <c r="D76" s="9" t="s">
        <v>6</v>
      </c>
      <c r="E76" s="9" t="s">
        <v>23</v>
      </c>
      <c r="F76" s="9" t="s">
        <v>282</v>
      </c>
      <c r="G76" s="9"/>
      <c r="H76" s="18">
        <f>H77</f>
        <v>41.2</v>
      </c>
      <c r="I76" s="18">
        <f>I77</f>
        <v>41.2</v>
      </c>
      <c r="J76" s="18">
        <f>J77</f>
        <v>41.2</v>
      </c>
    </row>
    <row r="77" spans="2:10" ht="18" customHeight="1">
      <c r="B77" s="237" t="s">
        <v>25</v>
      </c>
      <c r="C77" s="10">
        <v>849</v>
      </c>
      <c r="D77" s="9" t="s">
        <v>6</v>
      </c>
      <c r="E77" s="9" t="s">
        <v>23</v>
      </c>
      <c r="F77" s="9" t="s">
        <v>282</v>
      </c>
      <c r="G77" s="9" t="s">
        <v>28</v>
      </c>
      <c r="H77" s="18">
        <f>'4!'!G90</f>
        <v>41.2</v>
      </c>
      <c r="I77" s="18">
        <v>41.2</v>
      </c>
      <c r="J77" s="18">
        <f>'5'!I84</f>
        <v>41.2</v>
      </c>
    </row>
    <row r="78" spans="2:10" ht="37.5" customHeight="1">
      <c r="B78" s="186" t="s">
        <v>486</v>
      </c>
      <c r="C78" s="187">
        <v>849</v>
      </c>
      <c r="D78" s="188" t="s">
        <v>6</v>
      </c>
      <c r="E78" s="188" t="s">
        <v>23</v>
      </c>
      <c r="F78" s="188" t="s">
        <v>485</v>
      </c>
      <c r="G78" s="188"/>
      <c r="H78" s="189">
        <f>H80+H81</f>
        <v>490.1</v>
      </c>
      <c r="I78" s="189">
        <f>I79+I80+I81</f>
        <v>0</v>
      </c>
      <c r="J78" s="189">
        <f>J79+J80+J81</f>
        <v>0</v>
      </c>
    </row>
    <row r="79" spans="2:10" ht="0.75" customHeight="1">
      <c r="B79" s="190" t="s">
        <v>46</v>
      </c>
      <c r="C79" s="187">
        <v>849</v>
      </c>
      <c r="D79" s="188" t="s">
        <v>6</v>
      </c>
      <c r="E79" s="188" t="s">
        <v>23</v>
      </c>
      <c r="F79" s="188" t="s">
        <v>485</v>
      </c>
      <c r="G79" s="188" t="s">
        <v>27</v>
      </c>
      <c r="H79" s="189">
        <f>'5'!G88</f>
        <v>0</v>
      </c>
      <c r="I79" s="189"/>
      <c r="J79" s="189"/>
    </row>
    <row r="80" spans="2:10" ht="20.25" customHeight="1">
      <c r="B80" s="190" t="s">
        <v>325</v>
      </c>
      <c r="C80" s="187">
        <v>849</v>
      </c>
      <c r="D80" s="188" t="s">
        <v>6</v>
      </c>
      <c r="E80" s="188" t="s">
        <v>23</v>
      </c>
      <c r="F80" s="188" t="s">
        <v>485</v>
      </c>
      <c r="G80" s="188" t="s">
        <v>159</v>
      </c>
      <c r="H80" s="189">
        <f>'4!'!G95</f>
        <v>100</v>
      </c>
      <c r="I80" s="189">
        <f>'5'!H89</f>
        <v>0</v>
      </c>
      <c r="J80" s="189">
        <f>'5'!I89</f>
        <v>0</v>
      </c>
    </row>
    <row r="81" spans="2:14" ht="24.75" customHeight="1">
      <c r="B81" s="190" t="s">
        <v>25</v>
      </c>
      <c r="C81" s="187">
        <v>849</v>
      </c>
      <c r="D81" s="188" t="s">
        <v>6</v>
      </c>
      <c r="E81" s="188" t="s">
        <v>23</v>
      </c>
      <c r="F81" s="188" t="s">
        <v>485</v>
      </c>
      <c r="G81" s="188" t="s">
        <v>28</v>
      </c>
      <c r="H81" s="189">
        <f>'4!'!G96</f>
        <v>390.1</v>
      </c>
      <c r="I81" s="189">
        <f>'5'!H90</f>
        <v>0</v>
      </c>
      <c r="J81" s="189">
        <f>'5'!I90</f>
        <v>0</v>
      </c>
    </row>
    <row r="82" spans="2:14" ht="36.75" customHeight="1">
      <c r="B82" s="190" t="s">
        <v>105</v>
      </c>
      <c r="C82" s="187">
        <v>849</v>
      </c>
      <c r="D82" s="188" t="s">
        <v>6</v>
      </c>
      <c r="E82" s="188" t="s">
        <v>23</v>
      </c>
      <c r="F82" s="188" t="s">
        <v>160</v>
      </c>
      <c r="G82" s="188"/>
      <c r="H82" s="189">
        <f>H83</f>
        <v>0</v>
      </c>
      <c r="I82" s="189">
        <f>I83</f>
        <v>0</v>
      </c>
      <c r="J82" s="189">
        <f>J83</f>
        <v>0</v>
      </c>
    </row>
    <row r="83" spans="2:14" ht="34.5" customHeight="1">
      <c r="B83" s="190" t="s">
        <v>106</v>
      </c>
      <c r="C83" s="187">
        <v>849</v>
      </c>
      <c r="D83" s="188" t="s">
        <v>6</v>
      </c>
      <c r="E83" s="188" t="s">
        <v>23</v>
      </c>
      <c r="F83" s="188" t="s">
        <v>160</v>
      </c>
      <c r="G83" s="188" t="s">
        <v>104</v>
      </c>
      <c r="H83" s="189">
        <f>'5'!G92</f>
        <v>0</v>
      </c>
      <c r="I83" s="189">
        <f>'5'!H92</f>
        <v>0</v>
      </c>
      <c r="J83" s="189">
        <f>'5'!I92</f>
        <v>0</v>
      </c>
    </row>
    <row r="84" spans="2:14" ht="30.75" customHeight="1">
      <c r="B84" s="190" t="s">
        <v>14</v>
      </c>
      <c r="C84" s="187">
        <v>849</v>
      </c>
      <c r="D84" s="188" t="s">
        <v>9</v>
      </c>
      <c r="E84" s="188"/>
      <c r="F84" s="188"/>
      <c r="G84" s="188"/>
      <c r="H84" s="191">
        <f>H85+H89</f>
        <v>1080</v>
      </c>
      <c r="I84" s="191">
        <f>I89</f>
        <v>1250</v>
      </c>
      <c r="J84" s="191" t="e">
        <f>J89</f>
        <v>#REF!</v>
      </c>
    </row>
    <row r="85" spans="2:14" ht="1.5" customHeight="1">
      <c r="B85" s="190" t="s">
        <v>220</v>
      </c>
      <c r="C85" s="187">
        <v>849</v>
      </c>
      <c r="D85" s="188" t="s">
        <v>9</v>
      </c>
      <c r="E85" s="188" t="s">
        <v>12</v>
      </c>
      <c r="F85" s="188"/>
      <c r="G85" s="188"/>
      <c r="H85" s="189">
        <f>H86</f>
        <v>0</v>
      </c>
      <c r="I85" s="189">
        <f t="shared" ref="I85:J87" si="11">I86</f>
        <v>0</v>
      </c>
      <c r="J85" s="189">
        <f t="shared" si="11"/>
        <v>0</v>
      </c>
    </row>
    <row r="86" spans="2:14" ht="50.25" customHeight="1">
      <c r="B86" s="190" t="s">
        <v>67</v>
      </c>
      <c r="C86" s="187">
        <v>849</v>
      </c>
      <c r="D86" s="188" t="s">
        <v>9</v>
      </c>
      <c r="E86" s="188" t="s">
        <v>12</v>
      </c>
      <c r="F86" s="188" t="s">
        <v>162</v>
      </c>
      <c r="G86" s="188"/>
      <c r="H86" s="189">
        <f>H87</f>
        <v>0</v>
      </c>
      <c r="I86" s="189">
        <f t="shared" si="11"/>
        <v>0</v>
      </c>
      <c r="J86" s="189">
        <f t="shared" si="11"/>
        <v>0</v>
      </c>
    </row>
    <row r="87" spans="2:14" ht="48.75" customHeight="1">
      <c r="B87" s="190" t="s">
        <v>68</v>
      </c>
      <c r="C87" s="187">
        <v>849</v>
      </c>
      <c r="D87" s="188" t="s">
        <v>9</v>
      </c>
      <c r="E87" s="188" t="s">
        <v>12</v>
      </c>
      <c r="F87" s="188" t="s">
        <v>163</v>
      </c>
      <c r="G87" s="188"/>
      <c r="H87" s="189">
        <f>H88</f>
        <v>0</v>
      </c>
      <c r="I87" s="189">
        <f t="shared" si="11"/>
        <v>0</v>
      </c>
      <c r="J87" s="189">
        <f t="shared" si="11"/>
        <v>0</v>
      </c>
    </row>
    <row r="88" spans="2:14" ht="31.5" customHeight="1">
      <c r="B88" s="190" t="s">
        <v>46</v>
      </c>
      <c r="C88" s="187">
        <v>849</v>
      </c>
      <c r="D88" s="188" t="s">
        <v>9</v>
      </c>
      <c r="E88" s="188" t="s">
        <v>12</v>
      </c>
      <c r="F88" s="188" t="s">
        <v>163</v>
      </c>
      <c r="G88" s="188" t="s">
        <v>27</v>
      </c>
      <c r="H88" s="189"/>
      <c r="I88" s="189"/>
      <c r="J88" s="189"/>
    </row>
    <row r="89" spans="2:14" ht="48.75" customHeight="1">
      <c r="B89" s="190" t="s">
        <v>577</v>
      </c>
      <c r="C89" s="187">
        <v>849</v>
      </c>
      <c r="D89" s="188" t="s">
        <v>9</v>
      </c>
      <c r="E89" s="188" t="s">
        <v>15</v>
      </c>
      <c r="F89" s="188"/>
      <c r="G89" s="188"/>
      <c r="H89" s="189">
        <f>H90</f>
        <v>1080</v>
      </c>
      <c r="I89" s="189">
        <f>I90</f>
        <v>1250</v>
      </c>
      <c r="J89" s="189" t="e">
        <f>J90</f>
        <v>#REF!</v>
      </c>
    </row>
    <row r="90" spans="2:14" ht="31.5">
      <c r="B90" s="190" t="s">
        <v>73</v>
      </c>
      <c r="C90" s="187">
        <v>849</v>
      </c>
      <c r="D90" s="188" t="s">
        <v>9</v>
      </c>
      <c r="E90" s="188" t="s">
        <v>15</v>
      </c>
      <c r="F90" s="188" t="s">
        <v>164</v>
      </c>
      <c r="G90" s="188"/>
      <c r="H90" s="189">
        <f>H91+H95+H93</f>
        <v>1080</v>
      </c>
      <c r="I90" s="189">
        <f>I91+I95+I93</f>
        <v>1250</v>
      </c>
      <c r="J90" s="189" t="e">
        <f>J91+J93+#REF!</f>
        <v>#REF!</v>
      </c>
    </row>
    <row r="91" spans="2:14" ht="31.5">
      <c r="B91" s="190" t="s">
        <v>70</v>
      </c>
      <c r="C91" s="187">
        <v>849</v>
      </c>
      <c r="D91" s="188" t="s">
        <v>9</v>
      </c>
      <c r="E91" s="188" t="s">
        <v>15</v>
      </c>
      <c r="F91" s="188" t="s">
        <v>193</v>
      </c>
      <c r="G91" s="188"/>
      <c r="H91" s="189">
        <f>H92</f>
        <v>830</v>
      </c>
      <c r="I91" s="189">
        <f t="shared" ref="I91:J91" si="12">I92+I93</f>
        <v>1000</v>
      </c>
      <c r="J91" s="189">
        <f t="shared" si="12"/>
        <v>300</v>
      </c>
    </row>
    <row r="92" spans="2:14" ht="30.75" customHeight="1">
      <c r="B92" s="190" t="s">
        <v>46</v>
      </c>
      <c r="C92" s="187">
        <v>849</v>
      </c>
      <c r="D92" s="188" t="s">
        <v>9</v>
      </c>
      <c r="E92" s="188" t="s">
        <v>15</v>
      </c>
      <c r="F92" s="188" t="s">
        <v>193</v>
      </c>
      <c r="G92" s="188" t="s">
        <v>27</v>
      </c>
      <c r="H92" s="189">
        <f>'4!'!G107</f>
        <v>830</v>
      </c>
      <c r="I92" s="189">
        <v>1000</v>
      </c>
      <c r="J92" s="189">
        <f>'5'!I101</f>
        <v>300</v>
      </c>
    </row>
    <row r="93" spans="2:14" ht="0.75" customHeight="1">
      <c r="B93" s="190" t="s">
        <v>335</v>
      </c>
      <c r="C93" s="187">
        <v>849</v>
      </c>
      <c r="D93" s="188" t="s">
        <v>9</v>
      </c>
      <c r="E93" s="188" t="s">
        <v>15</v>
      </c>
      <c r="F93" s="188" t="s">
        <v>480</v>
      </c>
      <c r="G93" s="188"/>
      <c r="H93" s="192">
        <f>H94</f>
        <v>0</v>
      </c>
      <c r="I93" s="192">
        <f>I94</f>
        <v>0</v>
      </c>
      <c r="J93" s="192">
        <f>J94</f>
        <v>0</v>
      </c>
      <c r="K93" s="60"/>
      <c r="L93" s="60"/>
      <c r="M93" s="60"/>
      <c r="N93" s="60"/>
    </row>
    <row r="94" spans="2:14" ht="39" customHeight="1">
      <c r="B94" s="190" t="s">
        <v>46</v>
      </c>
      <c r="C94" s="187">
        <v>849</v>
      </c>
      <c r="D94" s="188" t="s">
        <v>9</v>
      </c>
      <c r="E94" s="188" t="s">
        <v>15</v>
      </c>
      <c r="F94" s="188" t="s">
        <v>480</v>
      </c>
      <c r="G94" s="188" t="s">
        <v>27</v>
      </c>
      <c r="H94" s="192">
        <f>'4!'!G109</f>
        <v>0</v>
      </c>
      <c r="I94" s="192">
        <v>0</v>
      </c>
      <c r="J94" s="192">
        <v>0</v>
      </c>
      <c r="K94" s="60"/>
      <c r="L94" s="60"/>
      <c r="M94" s="60"/>
      <c r="N94" s="60"/>
    </row>
    <row r="95" spans="2:14" ht="44.25" customHeight="1">
      <c r="B95" s="190" t="s">
        <v>68</v>
      </c>
      <c r="C95" s="187">
        <v>849</v>
      </c>
      <c r="D95" s="188" t="s">
        <v>9</v>
      </c>
      <c r="E95" s="188" t="s">
        <v>15</v>
      </c>
      <c r="F95" s="188" t="s">
        <v>478</v>
      </c>
      <c r="G95" s="188"/>
      <c r="H95" s="189">
        <f>H96</f>
        <v>250</v>
      </c>
      <c r="I95" s="189">
        <f>I96</f>
        <v>250</v>
      </c>
      <c r="J95" s="189">
        <f>J96</f>
        <v>200</v>
      </c>
    </row>
    <row r="96" spans="2:14" ht="32.25" customHeight="1">
      <c r="B96" s="190" t="s">
        <v>46</v>
      </c>
      <c r="C96" s="187">
        <v>849</v>
      </c>
      <c r="D96" s="188" t="s">
        <v>9</v>
      </c>
      <c r="E96" s="188" t="s">
        <v>15</v>
      </c>
      <c r="F96" s="188" t="s">
        <v>478</v>
      </c>
      <c r="G96" s="188" t="s">
        <v>27</v>
      </c>
      <c r="H96" s="189">
        <v>250</v>
      </c>
      <c r="I96" s="189">
        <v>250</v>
      </c>
      <c r="J96" s="189">
        <v>200</v>
      </c>
    </row>
    <row r="97" spans="2:14" ht="16.5" customHeight="1">
      <c r="B97" s="190" t="s">
        <v>20</v>
      </c>
      <c r="C97" s="187">
        <v>849</v>
      </c>
      <c r="D97" s="195" t="s">
        <v>7</v>
      </c>
      <c r="E97" s="196"/>
      <c r="F97" s="195"/>
      <c r="G97" s="195"/>
      <c r="H97" s="197">
        <f>H98+H103+H115+H121</f>
        <v>75091.600000000006</v>
      </c>
      <c r="I97" s="197">
        <f>I98+I103+I115+I121</f>
        <v>8040</v>
      </c>
      <c r="J97" s="197">
        <f t="shared" ref="J97" si="13">J103+J98+J121</f>
        <v>6540</v>
      </c>
    </row>
    <row r="98" spans="2:14" ht="15" customHeight="1">
      <c r="B98" s="190" t="s">
        <v>92</v>
      </c>
      <c r="C98" s="187">
        <v>849</v>
      </c>
      <c r="D98" s="195" t="s">
        <v>7</v>
      </c>
      <c r="E98" s="195" t="s">
        <v>11</v>
      </c>
      <c r="F98" s="195"/>
      <c r="G98" s="195"/>
      <c r="H98" s="192">
        <f>H100</f>
        <v>1120</v>
      </c>
      <c r="I98" s="192">
        <f>I100</f>
        <v>940</v>
      </c>
      <c r="J98" s="192">
        <f>J100</f>
        <v>940</v>
      </c>
    </row>
    <row r="99" spans="2:14" ht="67.5" customHeight="1">
      <c r="B99" s="8" t="s">
        <v>549</v>
      </c>
      <c r="C99" s="187"/>
      <c r="D99" s="195"/>
      <c r="E99" s="195"/>
      <c r="F99" s="12" t="s">
        <v>550</v>
      </c>
      <c r="G99" s="195"/>
      <c r="H99" s="192">
        <f>H100</f>
        <v>1120</v>
      </c>
      <c r="I99" s="192">
        <f>I100</f>
        <v>940</v>
      </c>
      <c r="J99" s="192"/>
    </row>
    <row r="100" spans="2:14" ht="37.5" customHeight="1">
      <c r="B100" s="232" t="str">
        <f>'5'!B109</f>
        <v>Основное мероприятие 3 "Создание условий для содержания автобусного маршрута"</v>
      </c>
      <c r="C100" s="196">
        <v>849</v>
      </c>
      <c r="D100" s="195" t="s">
        <v>7</v>
      </c>
      <c r="E100" s="195" t="s">
        <v>11</v>
      </c>
      <c r="F100" s="12" t="s">
        <v>558</v>
      </c>
      <c r="G100" s="195"/>
      <c r="H100" s="192">
        <f>H101</f>
        <v>1120</v>
      </c>
      <c r="I100" s="192">
        <f t="shared" ref="I100:J101" si="14">I101</f>
        <v>940</v>
      </c>
      <c r="J100" s="192">
        <f t="shared" si="14"/>
        <v>940</v>
      </c>
    </row>
    <row r="101" spans="2:14" ht="39.75" customHeight="1">
      <c r="B101" s="232" t="s">
        <v>93</v>
      </c>
      <c r="C101" s="196">
        <v>849</v>
      </c>
      <c r="D101" s="195" t="s">
        <v>7</v>
      </c>
      <c r="E101" s="195" t="s">
        <v>11</v>
      </c>
      <c r="F101" s="12" t="s">
        <v>559</v>
      </c>
      <c r="G101" s="195"/>
      <c r="H101" s="192">
        <f>H102</f>
        <v>1120</v>
      </c>
      <c r="I101" s="192">
        <f t="shared" si="14"/>
        <v>940</v>
      </c>
      <c r="J101" s="192">
        <f t="shared" si="14"/>
        <v>940</v>
      </c>
    </row>
    <row r="102" spans="2:14" ht="23.25" customHeight="1">
      <c r="B102" s="232" t="s">
        <v>94</v>
      </c>
      <c r="C102" s="187">
        <v>849</v>
      </c>
      <c r="D102" s="195" t="s">
        <v>7</v>
      </c>
      <c r="E102" s="195" t="s">
        <v>11</v>
      </c>
      <c r="F102" s="12" t="s">
        <v>559</v>
      </c>
      <c r="G102" s="195" t="s">
        <v>95</v>
      </c>
      <c r="H102" s="192">
        <f>'4!'!G115</f>
        <v>1120</v>
      </c>
      <c r="I102" s="192">
        <v>940</v>
      </c>
      <c r="J102" s="192">
        <f>'5'!I111</f>
        <v>940</v>
      </c>
    </row>
    <row r="103" spans="2:14" ht="15.75">
      <c r="B103" s="190" t="s">
        <v>47</v>
      </c>
      <c r="C103" s="187">
        <v>849</v>
      </c>
      <c r="D103" s="195" t="s">
        <v>7</v>
      </c>
      <c r="E103" s="195" t="s">
        <v>12</v>
      </c>
      <c r="F103" s="195"/>
      <c r="G103" s="195"/>
      <c r="H103" s="192">
        <f>H104</f>
        <v>73176</v>
      </c>
      <c r="I103" s="192">
        <f>I104</f>
        <v>7000</v>
      </c>
      <c r="J103" s="192">
        <f>J104</f>
        <v>5500</v>
      </c>
    </row>
    <row r="104" spans="2:14" ht="63.75" customHeight="1">
      <c r="B104" s="201" t="str">
        <f>'4!'!B119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C104" s="196">
        <v>849</v>
      </c>
      <c r="D104" s="195" t="s">
        <v>7</v>
      </c>
      <c r="E104" s="195" t="s">
        <v>12</v>
      </c>
      <c r="F104" s="195" t="s">
        <v>550</v>
      </c>
      <c r="G104" s="195"/>
      <c r="H104" s="192">
        <f>H105+H110</f>
        <v>73176</v>
      </c>
      <c r="I104" s="192">
        <f>I105+I110</f>
        <v>7000</v>
      </c>
      <c r="J104" s="192">
        <f>J106+J110</f>
        <v>5500</v>
      </c>
    </row>
    <row r="105" spans="2:14" ht="42.75" customHeight="1">
      <c r="B105" s="190" t="str">
        <f>'4!'!B120</f>
        <v>Основное мероприятие  2 "Содержание автомобильных дорог и искусственных сооружений»</v>
      </c>
      <c r="C105" s="187">
        <v>849</v>
      </c>
      <c r="D105" s="195" t="s">
        <v>7</v>
      </c>
      <c r="E105" s="195" t="s">
        <v>12</v>
      </c>
      <c r="F105" s="195" t="s">
        <v>552</v>
      </c>
      <c r="G105" s="195"/>
      <c r="H105" s="192">
        <f>H106</f>
        <v>5692.2</v>
      </c>
      <c r="I105" s="192">
        <f>I106</f>
        <v>7000</v>
      </c>
      <c r="J105" s="192"/>
    </row>
    <row r="106" spans="2:14" ht="47.25">
      <c r="B106" s="190" t="s">
        <v>48</v>
      </c>
      <c r="C106" s="196">
        <v>849</v>
      </c>
      <c r="D106" s="195" t="s">
        <v>7</v>
      </c>
      <c r="E106" s="195" t="s">
        <v>12</v>
      </c>
      <c r="F106" s="195" t="s">
        <v>561</v>
      </c>
      <c r="G106" s="195"/>
      <c r="H106" s="192">
        <f>H107</f>
        <v>5692.2</v>
      </c>
      <c r="I106" s="192">
        <f>I107</f>
        <v>7000</v>
      </c>
      <c r="J106" s="192">
        <f>J107</f>
        <v>5500</v>
      </c>
    </row>
    <row r="107" spans="2:14" ht="33.75" customHeight="1">
      <c r="B107" s="190" t="s">
        <v>46</v>
      </c>
      <c r="C107" s="196">
        <v>849</v>
      </c>
      <c r="D107" s="195" t="s">
        <v>7</v>
      </c>
      <c r="E107" s="195" t="s">
        <v>12</v>
      </c>
      <c r="F107" s="195" t="s">
        <v>561</v>
      </c>
      <c r="G107" s="195" t="s">
        <v>27</v>
      </c>
      <c r="H107" s="192">
        <f>'4!'!G121</f>
        <v>5692.2</v>
      </c>
      <c r="I107" s="192">
        <v>7000</v>
      </c>
      <c r="J107" s="192">
        <f>'5'!I116</f>
        <v>5500</v>
      </c>
    </row>
    <row r="108" spans="2:14" ht="22.5" customHeight="1">
      <c r="B108" s="190" t="s">
        <v>372</v>
      </c>
      <c r="C108" s="196">
        <v>849</v>
      </c>
      <c r="D108" s="195" t="s">
        <v>7</v>
      </c>
      <c r="E108" s="195" t="s">
        <v>12</v>
      </c>
      <c r="F108" s="195" t="s">
        <v>371</v>
      </c>
      <c r="G108" s="195"/>
      <c r="H108" s="192">
        <f>H109</f>
        <v>0</v>
      </c>
      <c r="I108" s="192">
        <f>I109</f>
        <v>0</v>
      </c>
      <c r="J108" s="192">
        <f>J109</f>
        <v>0</v>
      </c>
      <c r="K108" s="60"/>
      <c r="L108" s="60"/>
      <c r="M108" s="60"/>
      <c r="N108" s="60"/>
    </row>
    <row r="109" spans="2:14" ht="37.5" customHeight="1">
      <c r="B109" s="190" t="s">
        <v>46</v>
      </c>
      <c r="C109" s="196">
        <v>849</v>
      </c>
      <c r="D109" s="195" t="s">
        <v>7</v>
      </c>
      <c r="E109" s="195" t="s">
        <v>12</v>
      </c>
      <c r="F109" s="195" t="s">
        <v>371</v>
      </c>
      <c r="G109" s="195" t="s">
        <v>27</v>
      </c>
      <c r="H109" s="192">
        <f>'5'!G118</f>
        <v>0</v>
      </c>
      <c r="I109" s="192">
        <v>0</v>
      </c>
      <c r="J109" s="192">
        <v>0</v>
      </c>
      <c r="K109" s="60"/>
      <c r="L109" s="60"/>
      <c r="M109" s="60"/>
      <c r="N109" s="60"/>
    </row>
    <row r="110" spans="2:14" ht="38.25" customHeight="1">
      <c r="B110" s="190" t="str">
        <f>'4!'!B124</f>
        <v>Основное мероприятие  1 "Ремонт автомобильных дорог и искусственных сооружений"</v>
      </c>
      <c r="C110" s="196">
        <v>849</v>
      </c>
      <c r="D110" s="195" t="s">
        <v>7</v>
      </c>
      <c r="E110" s="195" t="s">
        <v>12</v>
      </c>
      <c r="F110" s="195" t="s">
        <v>551</v>
      </c>
      <c r="G110" s="195"/>
      <c r="H110" s="198">
        <f>H111+H113</f>
        <v>67483.8</v>
      </c>
      <c r="I110" s="198">
        <f t="shared" ref="I110:J110" si="15">I111+I112</f>
        <v>0</v>
      </c>
      <c r="J110" s="198">
        <f t="shared" si="15"/>
        <v>0</v>
      </c>
    </row>
    <row r="111" spans="2:14" ht="19.5" customHeight="1">
      <c r="B111" s="190" t="s">
        <v>448</v>
      </c>
      <c r="C111" s="196">
        <v>849</v>
      </c>
      <c r="D111" s="195" t="s">
        <v>7</v>
      </c>
      <c r="E111" s="195" t="s">
        <v>12</v>
      </c>
      <c r="F111" s="195" t="s">
        <v>554</v>
      </c>
      <c r="G111" s="195"/>
      <c r="H111" s="199">
        <v>64997</v>
      </c>
      <c r="I111" s="199">
        <f>'5'!H120</f>
        <v>0</v>
      </c>
      <c r="J111" s="199">
        <f>'5'!I120</f>
        <v>0</v>
      </c>
    </row>
    <row r="112" spans="2:14" ht="37.5" customHeight="1">
      <c r="B112" s="190" t="s">
        <v>46</v>
      </c>
      <c r="C112" s="196">
        <v>849</v>
      </c>
      <c r="D112" s="195" t="s">
        <v>7</v>
      </c>
      <c r="E112" s="195" t="s">
        <v>12</v>
      </c>
      <c r="F112" s="195" t="s">
        <v>554</v>
      </c>
      <c r="G112" s="195" t="s">
        <v>27</v>
      </c>
      <c r="H112" s="199">
        <v>64997</v>
      </c>
      <c r="I112" s="199">
        <f>'5'!H121</f>
        <v>0</v>
      </c>
      <c r="J112" s="199">
        <f>'5'!I121</f>
        <v>0</v>
      </c>
    </row>
    <row r="113" spans="2:14" ht="36.75" customHeight="1">
      <c r="B113" s="190" t="s">
        <v>432</v>
      </c>
      <c r="C113" s="187">
        <v>849</v>
      </c>
      <c r="D113" s="195" t="s">
        <v>7</v>
      </c>
      <c r="E113" s="195" t="s">
        <v>12</v>
      </c>
      <c r="F113" s="195" t="s">
        <v>555</v>
      </c>
      <c r="G113" s="195"/>
      <c r="H113" s="192">
        <f>H114</f>
        <v>2486.8000000000002</v>
      </c>
      <c r="I113" s="192">
        <f t="shared" ref="I113:J113" si="16">I114</f>
        <v>0</v>
      </c>
      <c r="J113" s="192">
        <f t="shared" si="16"/>
        <v>0</v>
      </c>
      <c r="K113" s="60"/>
      <c r="L113" s="60"/>
      <c r="M113" s="60"/>
      <c r="N113" s="60"/>
    </row>
    <row r="114" spans="2:14" ht="39.75" customHeight="1">
      <c r="B114" s="190" t="s">
        <v>46</v>
      </c>
      <c r="C114" s="187">
        <v>849</v>
      </c>
      <c r="D114" s="195" t="s">
        <v>7</v>
      </c>
      <c r="E114" s="195" t="s">
        <v>12</v>
      </c>
      <c r="F114" s="195" t="s">
        <v>555</v>
      </c>
      <c r="G114" s="195" t="s">
        <v>27</v>
      </c>
      <c r="H114" s="192">
        <f>'4!'!G129</f>
        <v>2486.8000000000002</v>
      </c>
      <c r="I114" s="192">
        <f>'5'!H123</f>
        <v>0</v>
      </c>
      <c r="J114" s="192">
        <f>'5'!I123</f>
        <v>0</v>
      </c>
      <c r="K114" s="60"/>
      <c r="L114" s="60"/>
      <c r="M114" s="60"/>
      <c r="N114" s="60"/>
    </row>
    <row r="115" spans="2:14" ht="24.75" customHeight="1">
      <c r="B115" s="190" t="str">
        <f>'4!'!B130</f>
        <v>Сельское хозяйство и рыболовство</v>
      </c>
      <c r="C115" s="187">
        <v>849</v>
      </c>
      <c r="D115" s="195" t="s">
        <v>7</v>
      </c>
      <c r="E115" s="195" t="s">
        <v>10</v>
      </c>
      <c r="F115" s="195"/>
      <c r="G115" s="195"/>
      <c r="H115" s="192">
        <f>H116</f>
        <v>695.6</v>
      </c>
      <c r="I115" s="192">
        <f>I116</f>
        <v>0</v>
      </c>
      <c r="J115" s="192"/>
      <c r="K115" s="60"/>
      <c r="L115" s="60"/>
      <c r="M115" s="60"/>
      <c r="N115" s="60"/>
    </row>
    <row r="116" spans="2:14" ht="21.75" customHeight="1">
      <c r="B116" s="190" t="str">
        <f>'4!'!B131</f>
        <v>Мероприятия в области сельского хозяйства</v>
      </c>
      <c r="C116" s="187">
        <v>849</v>
      </c>
      <c r="D116" s="195" t="s">
        <v>7</v>
      </c>
      <c r="E116" s="195" t="s">
        <v>10</v>
      </c>
      <c r="F116" s="195" t="s">
        <v>529</v>
      </c>
      <c r="G116" s="195"/>
      <c r="H116" s="192">
        <f>H117+H119</f>
        <v>695.6</v>
      </c>
      <c r="I116" s="192">
        <v>0</v>
      </c>
      <c r="J116" s="192"/>
      <c r="K116" s="60"/>
      <c r="L116" s="60"/>
      <c r="M116" s="60"/>
      <c r="N116" s="60"/>
    </row>
    <row r="117" spans="2:14" ht="39.75" customHeight="1">
      <c r="B117" s="190" t="str">
        <f>'4!'!B132</f>
        <v>Проведение мероприятий по предотвращению распространения сорного растения борщевик Сосновского</v>
      </c>
      <c r="C117" s="187">
        <v>849</v>
      </c>
      <c r="D117" s="195" t="s">
        <v>7</v>
      </c>
      <c r="E117" s="195" t="s">
        <v>10</v>
      </c>
      <c r="F117" s="195" t="s">
        <v>528</v>
      </c>
      <c r="G117" s="195"/>
      <c r="H117" s="192">
        <f>'4!'!G132</f>
        <v>688.6</v>
      </c>
      <c r="I117" s="192">
        <v>0</v>
      </c>
      <c r="J117" s="192"/>
      <c r="K117" s="60"/>
      <c r="L117" s="60"/>
      <c r="M117" s="60"/>
      <c r="N117" s="60"/>
    </row>
    <row r="118" spans="2:14" ht="39.75" customHeight="1">
      <c r="B118" s="190" t="str">
        <f>'4!'!B133</f>
        <v>Иные закупки товаров, работ и услуг для обеспечения государственных (муниципальных) нужд</v>
      </c>
      <c r="C118" s="187">
        <v>849</v>
      </c>
      <c r="D118" s="195" t="s">
        <v>7</v>
      </c>
      <c r="E118" s="195" t="s">
        <v>10</v>
      </c>
      <c r="F118" s="195" t="s">
        <v>528</v>
      </c>
      <c r="G118" s="195" t="s">
        <v>27</v>
      </c>
      <c r="H118" s="192">
        <f>'4!'!G133</f>
        <v>688.6</v>
      </c>
      <c r="I118" s="192">
        <v>0</v>
      </c>
      <c r="J118" s="192"/>
      <c r="K118" s="60"/>
      <c r="L118" s="60"/>
      <c r="M118" s="60"/>
      <c r="N118" s="60"/>
    </row>
    <row r="119" spans="2:14" ht="54.75" customHeight="1">
      <c r="B119" s="190" t="str">
        <f>'4!'!B134</f>
        <v>Софинансирование по проведение мероприятий по предотвращению распространения сорного растения борщевик Сосновского</v>
      </c>
      <c r="C119" s="187">
        <v>849</v>
      </c>
      <c r="D119" s="195" t="s">
        <v>7</v>
      </c>
      <c r="E119" s="195" t="s">
        <v>10</v>
      </c>
      <c r="F119" s="195" t="s">
        <v>527</v>
      </c>
      <c r="G119" s="195"/>
      <c r="H119" s="192">
        <f>H120</f>
        <v>7</v>
      </c>
      <c r="I119" s="192">
        <v>0</v>
      </c>
      <c r="J119" s="192"/>
      <c r="K119" s="60"/>
      <c r="L119" s="60"/>
      <c r="M119" s="60"/>
      <c r="N119" s="60"/>
    </row>
    <row r="120" spans="2:14" ht="39.75" customHeight="1">
      <c r="B120" s="190" t="str">
        <f>'4!'!B135</f>
        <v>Иные закупки товаров, работ и услуг для обеспечения государственных (муниципальных) нужд</v>
      </c>
      <c r="C120" s="187">
        <v>849</v>
      </c>
      <c r="D120" s="195" t="s">
        <v>7</v>
      </c>
      <c r="E120" s="195" t="s">
        <v>10</v>
      </c>
      <c r="F120" s="195" t="s">
        <v>527</v>
      </c>
      <c r="G120" s="195" t="s">
        <v>27</v>
      </c>
      <c r="H120" s="192">
        <f>'4!'!G135</f>
        <v>7</v>
      </c>
      <c r="I120" s="192">
        <v>0</v>
      </c>
      <c r="J120" s="192"/>
      <c r="K120" s="60"/>
      <c r="L120" s="60"/>
      <c r="M120" s="60"/>
      <c r="N120" s="60"/>
    </row>
    <row r="121" spans="2:14" ht="20.25" customHeight="1">
      <c r="B121" s="190" t="s">
        <v>344</v>
      </c>
      <c r="C121" s="196">
        <v>849</v>
      </c>
      <c r="D121" s="195" t="s">
        <v>7</v>
      </c>
      <c r="E121" s="195" t="s">
        <v>87</v>
      </c>
      <c r="F121" s="195"/>
      <c r="G121" s="195"/>
      <c r="H121" s="192">
        <f>H122</f>
        <v>100</v>
      </c>
      <c r="I121" s="192">
        <f t="shared" ref="I121:J121" si="17">I122</f>
        <v>100</v>
      </c>
      <c r="J121" s="192">
        <f t="shared" si="17"/>
        <v>100</v>
      </c>
      <c r="K121" s="60"/>
      <c r="L121" s="60"/>
      <c r="M121" s="60"/>
      <c r="N121" s="60"/>
    </row>
    <row r="122" spans="2:14" ht="34.5" customHeight="1">
      <c r="B122" s="190" t="s">
        <v>107</v>
      </c>
      <c r="C122" s="196">
        <v>849</v>
      </c>
      <c r="D122" s="195" t="s">
        <v>7</v>
      </c>
      <c r="E122" s="195" t="s">
        <v>87</v>
      </c>
      <c r="F122" s="195" t="s">
        <v>153</v>
      </c>
      <c r="G122" s="195"/>
      <c r="H122" s="192">
        <f>H123+H125+H127+H129</f>
        <v>100</v>
      </c>
      <c r="I122" s="192">
        <f t="shared" ref="I122:J122" si="18">I123+I125+I127+I129</f>
        <v>100</v>
      </c>
      <c r="J122" s="192">
        <f t="shared" si="18"/>
        <v>100</v>
      </c>
      <c r="K122" s="60"/>
      <c r="L122" s="60"/>
      <c r="M122" s="60"/>
      <c r="N122" s="60"/>
    </row>
    <row r="123" spans="2:14" ht="36" customHeight="1">
      <c r="B123" s="190" t="str">
        <f>'5'!B126</f>
        <v xml:space="preserve">Мероприятия на благоустройство объектов туристской индустрии </v>
      </c>
      <c r="C123" s="196">
        <v>849</v>
      </c>
      <c r="D123" s="188" t="s">
        <v>7</v>
      </c>
      <c r="E123" s="188" t="s">
        <v>87</v>
      </c>
      <c r="F123" s="188" t="s">
        <v>484</v>
      </c>
      <c r="G123" s="188"/>
      <c r="H123" s="189">
        <f>H124</f>
        <v>0</v>
      </c>
      <c r="I123" s="189">
        <f>I124</f>
        <v>0</v>
      </c>
      <c r="J123" s="189">
        <f>J124</f>
        <v>0</v>
      </c>
      <c r="K123" s="60"/>
      <c r="L123" s="60"/>
      <c r="M123" s="60"/>
      <c r="N123" s="60"/>
    </row>
    <row r="124" spans="2:14" ht="21.75" customHeight="1">
      <c r="B124" s="190" t="s">
        <v>175</v>
      </c>
      <c r="C124" s="196">
        <v>849</v>
      </c>
      <c r="D124" s="188" t="s">
        <v>7</v>
      </c>
      <c r="E124" s="188" t="s">
        <v>87</v>
      </c>
      <c r="F124" s="188" t="s">
        <v>157</v>
      </c>
      <c r="G124" s="188" t="s">
        <v>176</v>
      </c>
      <c r="H124" s="189">
        <v>0</v>
      </c>
      <c r="I124" s="189">
        <v>0</v>
      </c>
      <c r="J124" s="189">
        <v>0</v>
      </c>
      <c r="K124" s="60"/>
      <c r="L124" s="60"/>
      <c r="M124" s="60"/>
      <c r="N124" s="60"/>
    </row>
    <row r="125" spans="2:14" ht="37.5" customHeight="1">
      <c r="B125" s="190" t="s">
        <v>366</v>
      </c>
      <c r="C125" s="196">
        <v>849</v>
      </c>
      <c r="D125" s="188" t="s">
        <v>7</v>
      </c>
      <c r="E125" s="188" t="s">
        <v>87</v>
      </c>
      <c r="F125" s="188" t="s">
        <v>365</v>
      </c>
      <c r="G125" s="188"/>
      <c r="H125" s="189">
        <f>H126</f>
        <v>100</v>
      </c>
      <c r="I125" s="189">
        <f>I126</f>
        <v>100</v>
      </c>
      <c r="J125" s="189">
        <f>J126</f>
        <v>100</v>
      </c>
      <c r="K125" s="60"/>
      <c r="L125" s="60"/>
      <c r="M125" s="60"/>
      <c r="N125" s="60"/>
    </row>
    <row r="126" spans="2:14" ht="38.25" customHeight="1">
      <c r="B126" s="190" t="s">
        <v>46</v>
      </c>
      <c r="C126" s="196">
        <v>849</v>
      </c>
      <c r="D126" s="188" t="s">
        <v>7</v>
      </c>
      <c r="E126" s="188" t="s">
        <v>87</v>
      </c>
      <c r="F126" s="188" t="s">
        <v>365</v>
      </c>
      <c r="G126" s="188" t="s">
        <v>27</v>
      </c>
      <c r="H126" s="189">
        <v>100</v>
      </c>
      <c r="I126" s="189">
        <v>100</v>
      </c>
      <c r="J126" s="189">
        <f>'5'!I129</f>
        <v>100</v>
      </c>
      <c r="K126" s="60"/>
      <c r="L126" s="60"/>
      <c r="M126" s="60"/>
      <c r="N126" s="60"/>
    </row>
    <row r="127" spans="2:14" ht="32.25" customHeight="1">
      <c r="B127" s="190" t="s">
        <v>335</v>
      </c>
      <c r="C127" s="196">
        <v>849</v>
      </c>
      <c r="D127" s="195" t="s">
        <v>7</v>
      </c>
      <c r="E127" s="195" t="s">
        <v>87</v>
      </c>
      <c r="F127" s="188" t="s">
        <v>345</v>
      </c>
      <c r="G127" s="188"/>
      <c r="H127" s="189">
        <f>H128</f>
        <v>0</v>
      </c>
      <c r="I127" s="189">
        <f>I128</f>
        <v>0</v>
      </c>
      <c r="J127" s="189">
        <f>J128</f>
        <v>0</v>
      </c>
      <c r="K127" s="60"/>
      <c r="L127" s="60"/>
      <c r="M127" s="60"/>
      <c r="N127" s="60"/>
    </row>
    <row r="128" spans="2:14" ht="35.25" customHeight="1">
      <c r="B128" s="190" t="s">
        <v>46</v>
      </c>
      <c r="C128" s="196">
        <v>849</v>
      </c>
      <c r="D128" s="195" t="s">
        <v>7</v>
      </c>
      <c r="E128" s="195" t="s">
        <v>87</v>
      </c>
      <c r="F128" s="188" t="s">
        <v>345</v>
      </c>
      <c r="G128" s="188" t="s">
        <v>27</v>
      </c>
      <c r="H128" s="189">
        <f>'5'!G131</f>
        <v>0</v>
      </c>
      <c r="I128" s="189">
        <f>'5'!H131</f>
        <v>0</v>
      </c>
      <c r="J128" s="189">
        <f>'5'!I131</f>
        <v>0</v>
      </c>
      <c r="K128" s="60"/>
      <c r="L128" s="60"/>
      <c r="M128" s="60"/>
      <c r="N128" s="60"/>
    </row>
    <row r="129" spans="2:14" ht="24.75" customHeight="1">
      <c r="B129" s="190" t="s">
        <v>337</v>
      </c>
      <c r="C129" s="196">
        <v>849</v>
      </c>
      <c r="D129" s="195" t="s">
        <v>7</v>
      </c>
      <c r="E129" s="195" t="s">
        <v>87</v>
      </c>
      <c r="F129" s="188" t="s">
        <v>346</v>
      </c>
      <c r="G129" s="188"/>
      <c r="H129" s="189">
        <f>H130</f>
        <v>0</v>
      </c>
      <c r="I129" s="189">
        <v>0</v>
      </c>
      <c r="J129" s="189">
        <f>J130</f>
        <v>0</v>
      </c>
      <c r="K129" s="60"/>
      <c r="L129" s="60"/>
      <c r="M129" s="60"/>
      <c r="N129" s="60"/>
    </row>
    <row r="130" spans="2:14" ht="35.25" customHeight="1">
      <c r="B130" s="190" t="s">
        <v>46</v>
      </c>
      <c r="C130" s="196">
        <v>849</v>
      </c>
      <c r="D130" s="195" t="s">
        <v>7</v>
      </c>
      <c r="E130" s="195" t="s">
        <v>87</v>
      </c>
      <c r="F130" s="188" t="s">
        <v>347</v>
      </c>
      <c r="G130" s="188" t="s">
        <v>27</v>
      </c>
      <c r="H130" s="189">
        <f>'5'!G133</f>
        <v>0</v>
      </c>
      <c r="I130" s="189">
        <v>0</v>
      </c>
      <c r="J130" s="189">
        <v>0</v>
      </c>
      <c r="K130" s="60"/>
      <c r="L130" s="60"/>
      <c r="M130" s="60"/>
      <c r="N130" s="60"/>
    </row>
    <row r="131" spans="2:14" ht="16.5" customHeight="1">
      <c r="B131" s="190" t="s">
        <v>16</v>
      </c>
      <c r="C131" s="187">
        <v>849</v>
      </c>
      <c r="D131" s="188" t="s">
        <v>10</v>
      </c>
      <c r="E131" s="188"/>
      <c r="F131" s="188"/>
      <c r="G131" s="188"/>
      <c r="H131" s="191">
        <f>H132+H146+H196</f>
        <v>59255.899999999994</v>
      </c>
      <c r="I131" s="191">
        <f>I132+I146+I196</f>
        <v>122428</v>
      </c>
      <c r="J131" s="191">
        <f>J132+J146+J195+J230</f>
        <v>87718.599999999991</v>
      </c>
    </row>
    <row r="132" spans="2:14" ht="15.75">
      <c r="B132" s="190" t="s">
        <v>37</v>
      </c>
      <c r="C132" s="187">
        <v>849</v>
      </c>
      <c r="D132" s="188" t="s">
        <v>10</v>
      </c>
      <c r="E132" s="188" t="s">
        <v>6</v>
      </c>
      <c r="F132" s="188"/>
      <c r="G132" s="188"/>
      <c r="H132" s="189">
        <f>H133</f>
        <v>2152.8999999999996</v>
      </c>
      <c r="I132" s="189">
        <f>I133</f>
        <v>1503</v>
      </c>
      <c r="J132" s="189">
        <f>J133</f>
        <v>3690</v>
      </c>
    </row>
    <row r="133" spans="2:14" ht="15.75">
      <c r="B133" s="190" t="s">
        <v>42</v>
      </c>
      <c r="C133" s="187">
        <v>849</v>
      </c>
      <c r="D133" s="188" t="s">
        <v>10</v>
      </c>
      <c r="E133" s="188" t="s">
        <v>6</v>
      </c>
      <c r="F133" s="188" t="s">
        <v>166</v>
      </c>
      <c r="G133" s="188"/>
      <c r="H133" s="189">
        <f>H134+H138+H140+H136+H142+H144</f>
        <v>2152.8999999999996</v>
      </c>
      <c r="I133" s="189">
        <f>I134+I138+I140+I136+I142</f>
        <v>1503</v>
      </c>
      <c r="J133" s="189">
        <f>J134+J136+J140+J142</f>
        <v>3690</v>
      </c>
    </row>
    <row r="134" spans="2:14" ht="33" customHeight="1">
      <c r="B134" s="190" t="s">
        <v>41</v>
      </c>
      <c r="C134" s="187">
        <v>849</v>
      </c>
      <c r="D134" s="188" t="s">
        <v>10</v>
      </c>
      <c r="E134" s="188" t="s">
        <v>6</v>
      </c>
      <c r="F134" s="188" t="s">
        <v>167</v>
      </c>
      <c r="G134" s="188"/>
      <c r="H134" s="189">
        <f>H135</f>
        <v>606.79999999999995</v>
      </c>
      <c r="I134" s="189">
        <f>I135</f>
        <v>403</v>
      </c>
      <c r="J134" s="189">
        <f>J135</f>
        <v>2000</v>
      </c>
    </row>
    <row r="135" spans="2:14" ht="33.75" customHeight="1">
      <c r="B135" s="190" t="s">
        <v>46</v>
      </c>
      <c r="C135" s="187">
        <v>849</v>
      </c>
      <c r="D135" s="188" t="s">
        <v>10</v>
      </c>
      <c r="E135" s="188" t="s">
        <v>6</v>
      </c>
      <c r="F135" s="188" t="s">
        <v>167</v>
      </c>
      <c r="G135" s="188" t="s">
        <v>27</v>
      </c>
      <c r="H135" s="189">
        <f>'4!'!G150</f>
        <v>606.79999999999995</v>
      </c>
      <c r="I135" s="189">
        <f>'4!'!H150</f>
        <v>403</v>
      </c>
      <c r="J135" s="189">
        <f>'5'!I138</f>
        <v>2000</v>
      </c>
    </row>
    <row r="136" spans="2:14" ht="33.75" customHeight="1">
      <c r="B136" s="190" t="s">
        <v>572</v>
      </c>
      <c r="C136" s="187">
        <v>849</v>
      </c>
      <c r="D136" s="188" t="s">
        <v>10</v>
      </c>
      <c r="E136" s="188" t="s">
        <v>6</v>
      </c>
      <c r="F136" s="188" t="s">
        <v>200</v>
      </c>
      <c r="G136" s="188"/>
      <c r="H136" s="189">
        <f>H137</f>
        <v>0</v>
      </c>
      <c r="I136" s="189">
        <f>I137</f>
        <v>0</v>
      </c>
      <c r="J136" s="189">
        <f>J137</f>
        <v>0</v>
      </c>
    </row>
    <row r="137" spans="2:14" ht="32.25" customHeight="1">
      <c r="B137" s="190" t="s">
        <v>46</v>
      </c>
      <c r="C137" s="187">
        <v>849</v>
      </c>
      <c r="D137" s="188" t="s">
        <v>10</v>
      </c>
      <c r="E137" s="188" t="s">
        <v>6</v>
      </c>
      <c r="F137" s="188" t="s">
        <v>201</v>
      </c>
      <c r="G137" s="188" t="s">
        <v>27</v>
      </c>
      <c r="H137" s="189">
        <f>'5'!G140</f>
        <v>0</v>
      </c>
      <c r="I137" s="189">
        <f>'5'!H140</f>
        <v>0</v>
      </c>
      <c r="J137" s="189">
        <f>'5'!I140</f>
        <v>0</v>
      </c>
    </row>
    <row r="138" spans="2:14" ht="37.5" customHeight="1">
      <c r="B138" s="190" t="s">
        <v>198</v>
      </c>
      <c r="C138" s="187">
        <v>849</v>
      </c>
      <c r="D138" s="188" t="s">
        <v>10</v>
      </c>
      <c r="E138" s="188" t="s">
        <v>6</v>
      </c>
      <c r="F138" s="188" t="s">
        <v>199</v>
      </c>
      <c r="G138" s="188"/>
      <c r="H138" s="189">
        <f>H139</f>
        <v>0</v>
      </c>
      <c r="I138" s="189">
        <f>I139</f>
        <v>0</v>
      </c>
      <c r="J138" s="189">
        <f>J139</f>
        <v>0</v>
      </c>
    </row>
    <row r="139" spans="2:14" ht="32.25" customHeight="1">
      <c r="B139" s="190" t="s">
        <v>46</v>
      </c>
      <c r="C139" s="187">
        <v>849</v>
      </c>
      <c r="D139" s="188" t="s">
        <v>10</v>
      </c>
      <c r="E139" s="188" t="s">
        <v>6</v>
      </c>
      <c r="F139" s="188" t="s">
        <v>199</v>
      </c>
      <c r="G139" s="188" t="s">
        <v>27</v>
      </c>
      <c r="H139" s="189">
        <f>'5'!G142</f>
        <v>0</v>
      </c>
      <c r="I139" s="189">
        <f>'5'!H142</f>
        <v>0</v>
      </c>
      <c r="J139" s="189">
        <f>'5'!I142</f>
        <v>0</v>
      </c>
    </row>
    <row r="140" spans="2:14" ht="18" customHeight="1">
      <c r="B140" s="190" t="s">
        <v>168</v>
      </c>
      <c r="C140" s="187">
        <v>849</v>
      </c>
      <c r="D140" s="188" t="s">
        <v>10</v>
      </c>
      <c r="E140" s="188" t="s">
        <v>6</v>
      </c>
      <c r="F140" s="188" t="s">
        <v>169</v>
      </c>
      <c r="G140" s="188"/>
      <c r="H140" s="189">
        <f>H141</f>
        <v>420</v>
      </c>
      <c r="I140" s="189">
        <f>I141</f>
        <v>300</v>
      </c>
      <c r="J140" s="189">
        <f>J141</f>
        <v>850</v>
      </c>
    </row>
    <row r="141" spans="2:14" ht="32.25" customHeight="1">
      <c r="B141" s="190" t="s">
        <v>46</v>
      </c>
      <c r="C141" s="187">
        <v>849</v>
      </c>
      <c r="D141" s="188" t="s">
        <v>10</v>
      </c>
      <c r="E141" s="188" t="s">
        <v>6</v>
      </c>
      <c r="F141" s="188" t="s">
        <v>169</v>
      </c>
      <c r="G141" s="188" t="s">
        <v>27</v>
      </c>
      <c r="H141" s="189">
        <f>300+120</f>
        <v>420</v>
      </c>
      <c r="I141" s="189">
        <v>300</v>
      </c>
      <c r="J141" s="189">
        <f>'5'!I144</f>
        <v>850</v>
      </c>
    </row>
    <row r="142" spans="2:14" ht="21" customHeight="1">
      <c r="B142" s="190" t="s">
        <v>170</v>
      </c>
      <c r="C142" s="187">
        <v>849</v>
      </c>
      <c r="D142" s="188" t="s">
        <v>10</v>
      </c>
      <c r="E142" s="188" t="s">
        <v>6</v>
      </c>
      <c r="F142" s="188" t="s">
        <v>171</v>
      </c>
      <c r="G142" s="188"/>
      <c r="H142" s="189">
        <f>H143</f>
        <v>1126.0999999999999</v>
      </c>
      <c r="I142" s="189">
        <f>I143</f>
        <v>800</v>
      </c>
      <c r="J142" s="189">
        <f>J143</f>
        <v>840</v>
      </c>
    </row>
    <row r="143" spans="2:14" ht="39.75" customHeight="1">
      <c r="B143" s="190" t="s">
        <v>46</v>
      </c>
      <c r="C143" s="187">
        <v>849</v>
      </c>
      <c r="D143" s="188" t="s">
        <v>10</v>
      </c>
      <c r="E143" s="188" t="s">
        <v>6</v>
      </c>
      <c r="F143" s="188" t="s">
        <v>172</v>
      </c>
      <c r="G143" s="188" t="s">
        <v>27</v>
      </c>
      <c r="H143" s="189">
        <f>'4!'!G158</f>
        <v>1126.0999999999999</v>
      </c>
      <c r="I143" s="189">
        <v>800</v>
      </c>
      <c r="J143" s="189">
        <f>'5'!I146</f>
        <v>840</v>
      </c>
    </row>
    <row r="144" spans="2:14" ht="0.75" customHeight="1">
      <c r="B144" s="190" t="s">
        <v>299</v>
      </c>
      <c r="C144" s="187">
        <v>849</v>
      </c>
      <c r="D144" s="188" t="s">
        <v>10</v>
      </c>
      <c r="E144" s="188" t="s">
        <v>6</v>
      </c>
      <c r="F144" s="188" t="s">
        <v>301</v>
      </c>
      <c r="G144" s="188"/>
      <c r="H144" s="189">
        <f>H145</f>
        <v>0</v>
      </c>
      <c r="I144" s="189">
        <f>I145</f>
        <v>0</v>
      </c>
      <c r="J144" s="189">
        <f>J145</f>
        <v>0</v>
      </c>
    </row>
    <row r="145" spans="2:14" ht="19.5" customHeight="1">
      <c r="B145" s="190" t="s">
        <v>175</v>
      </c>
      <c r="C145" s="187">
        <v>849</v>
      </c>
      <c r="D145" s="188" t="s">
        <v>10</v>
      </c>
      <c r="E145" s="188" t="s">
        <v>6</v>
      </c>
      <c r="F145" s="188" t="s">
        <v>300</v>
      </c>
      <c r="G145" s="188" t="s">
        <v>176</v>
      </c>
      <c r="H145" s="189">
        <f>'5'!G148</f>
        <v>0</v>
      </c>
      <c r="I145" s="189">
        <v>0</v>
      </c>
      <c r="J145" s="189">
        <v>0</v>
      </c>
    </row>
    <row r="146" spans="2:14" ht="22.5" customHeight="1">
      <c r="B146" s="190" t="s">
        <v>62</v>
      </c>
      <c r="C146" s="187">
        <v>849</v>
      </c>
      <c r="D146" s="188" t="s">
        <v>10</v>
      </c>
      <c r="E146" s="188" t="s">
        <v>8</v>
      </c>
      <c r="F146" s="188"/>
      <c r="G146" s="188"/>
      <c r="H146" s="191">
        <f>H153+H172+H149</f>
        <v>41566.199999999997</v>
      </c>
      <c r="I146" s="191">
        <f>I153+I172+I149</f>
        <v>108196.3</v>
      </c>
      <c r="J146" s="191">
        <f>'5'!I149</f>
        <v>69871.899999999994</v>
      </c>
    </row>
    <row r="147" spans="2:14" ht="0.75" customHeight="1">
      <c r="B147" s="190" t="s">
        <v>54</v>
      </c>
      <c r="C147" s="187">
        <v>849</v>
      </c>
      <c r="D147" s="188" t="s">
        <v>10</v>
      </c>
      <c r="E147" s="188" t="s">
        <v>8</v>
      </c>
      <c r="F147" s="188" t="s">
        <v>53</v>
      </c>
      <c r="G147" s="188"/>
      <c r="H147" s="189">
        <f>H148</f>
        <v>0</v>
      </c>
      <c r="I147" s="189"/>
      <c r="J147" s="189"/>
    </row>
    <row r="148" spans="2:14" ht="0.75" hidden="1" customHeight="1">
      <c r="B148" s="190" t="s">
        <v>113</v>
      </c>
      <c r="C148" s="187">
        <v>849</v>
      </c>
      <c r="D148" s="188" t="s">
        <v>10</v>
      </c>
      <c r="E148" s="188" t="s">
        <v>8</v>
      </c>
      <c r="F148" s="188" t="s">
        <v>114</v>
      </c>
      <c r="G148" s="188"/>
      <c r="H148" s="189"/>
      <c r="I148" s="189" t="e">
        <f>I154+I160+I163</f>
        <v>#REF!</v>
      </c>
      <c r="J148" s="189" t="e">
        <f>J154+J160+J163</f>
        <v>#REF!</v>
      </c>
    </row>
    <row r="149" spans="2:14" ht="20.25" customHeight="1">
      <c r="B149" s="262" t="s">
        <v>33</v>
      </c>
      <c r="C149" s="187">
        <v>849</v>
      </c>
      <c r="D149" s="188" t="s">
        <v>10</v>
      </c>
      <c r="E149" s="188" t="s">
        <v>8</v>
      </c>
      <c r="F149" s="188"/>
      <c r="G149" s="188"/>
      <c r="H149" s="189">
        <f>H150</f>
        <v>100</v>
      </c>
      <c r="I149" s="189">
        <f>I150</f>
        <v>0</v>
      </c>
      <c r="J149" s="189"/>
    </row>
    <row r="150" spans="2:14" ht="20.25" customHeight="1">
      <c r="B150" s="262" t="s">
        <v>33</v>
      </c>
      <c r="C150" s="187">
        <v>849</v>
      </c>
      <c r="D150" s="188" t="s">
        <v>10</v>
      </c>
      <c r="E150" s="188" t="s">
        <v>8</v>
      </c>
      <c r="F150" s="9" t="s">
        <v>151</v>
      </c>
      <c r="G150" s="188"/>
      <c r="H150" s="189">
        <f>H151</f>
        <v>100</v>
      </c>
      <c r="I150" s="189">
        <f>I151</f>
        <v>0</v>
      </c>
      <c r="J150" s="189"/>
    </row>
    <row r="151" spans="2:14" ht="18.75" customHeight="1">
      <c r="B151" s="262" t="s">
        <v>46</v>
      </c>
      <c r="C151" s="187">
        <v>849</v>
      </c>
      <c r="D151" s="188" t="s">
        <v>10</v>
      </c>
      <c r="E151" s="188" t="s">
        <v>8</v>
      </c>
      <c r="F151" s="9" t="s">
        <v>151</v>
      </c>
      <c r="G151" s="188" t="s">
        <v>27</v>
      </c>
      <c r="H151" s="189">
        <v>100</v>
      </c>
      <c r="I151" s="189">
        <v>0</v>
      </c>
      <c r="J151" s="189"/>
    </row>
    <row r="152" spans="2:14" ht="17.25" customHeight="1">
      <c r="B152" s="190" t="s">
        <v>39</v>
      </c>
      <c r="C152" s="187">
        <v>849</v>
      </c>
      <c r="D152" s="188" t="s">
        <v>10</v>
      </c>
      <c r="E152" s="188" t="s">
        <v>8</v>
      </c>
      <c r="F152" s="188" t="s">
        <v>114</v>
      </c>
      <c r="G152" s="188" t="s">
        <v>30</v>
      </c>
      <c r="H152" s="189"/>
      <c r="I152" s="189">
        <f>I153</f>
        <v>1410.2</v>
      </c>
      <c r="J152" s="189">
        <f>J153</f>
        <v>2115.8000000000002</v>
      </c>
    </row>
    <row r="153" spans="2:14" ht="22.5" customHeight="1">
      <c r="B153" s="190" t="s">
        <v>65</v>
      </c>
      <c r="C153" s="187">
        <v>849</v>
      </c>
      <c r="D153" s="188" t="s">
        <v>10</v>
      </c>
      <c r="E153" s="188" t="s">
        <v>8</v>
      </c>
      <c r="F153" s="188" t="s">
        <v>173</v>
      </c>
      <c r="G153" s="188"/>
      <c r="H153" s="189">
        <f>H159+H168+H166+H165</f>
        <v>8631.1</v>
      </c>
      <c r="I153" s="189">
        <f>I158+I168</f>
        <v>1410.2</v>
      </c>
      <c r="J153" s="189">
        <f>'5'!I151</f>
        <v>2115.8000000000002</v>
      </c>
    </row>
    <row r="154" spans="2:14" ht="21" hidden="1" customHeight="1">
      <c r="B154" s="190" t="s">
        <v>96</v>
      </c>
      <c r="C154" s="187">
        <v>849</v>
      </c>
      <c r="D154" s="188" t="s">
        <v>10</v>
      </c>
      <c r="E154" s="188" t="s">
        <v>8</v>
      </c>
      <c r="F154" s="188" t="s">
        <v>66</v>
      </c>
      <c r="G154" s="188"/>
      <c r="H154" s="189">
        <f>H155</f>
        <v>0</v>
      </c>
      <c r="I154" s="189" t="e">
        <f>I155</f>
        <v>#REF!</v>
      </c>
      <c r="J154" s="189" t="e">
        <f>J155</f>
        <v>#REF!</v>
      </c>
    </row>
    <row r="155" spans="2:14" ht="51.75" hidden="1" customHeight="1">
      <c r="B155" s="190" t="s">
        <v>46</v>
      </c>
      <c r="C155" s="187">
        <v>849</v>
      </c>
      <c r="D155" s="188" t="s">
        <v>10</v>
      </c>
      <c r="E155" s="188" t="s">
        <v>8</v>
      </c>
      <c r="F155" s="188" t="s">
        <v>66</v>
      </c>
      <c r="G155" s="188" t="s">
        <v>27</v>
      </c>
      <c r="H155" s="189"/>
      <c r="I155" s="189" t="e">
        <f>#REF!</f>
        <v>#REF!</v>
      </c>
      <c r="J155" s="189" t="e">
        <f>#REF!</f>
        <v>#REF!</v>
      </c>
    </row>
    <row r="156" spans="2:14" ht="56.25" customHeight="1">
      <c r="B156" s="190" t="s">
        <v>373</v>
      </c>
      <c r="C156" s="187">
        <v>849</v>
      </c>
      <c r="D156" s="188" t="s">
        <v>10</v>
      </c>
      <c r="E156" s="188" t="s">
        <v>8</v>
      </c>
      <c r="F156" s="188" t="s">
        <v>363</v>
      </c>
      <c r="G156" s="188"/>
      <c r="H156" s="189">
        <f>H157</f>
        <v>0</v>
      </c>
      <c r="I156" s="189">
        <v>0</v>
      </c>
      <c r="J156" s="189">
        <v>0</v>
      </c>
      <c r="K156" s="60"/>
      <c r="L156" s="60"/>
      <c r="M156" s="60"/>
      <c r="N156" s="60"/>
    </row>
    <row r="157" spans="2:14" ht="18" customHeight="1">
      <c r="B157" s="190" t="s">
        <v>175</v>
      </c>
      <c r="C157" s="187">
        <v>849</v>
      </c>
      <c r="D157" s="188" t="s">
        <v>10</v>
      </c>
      <c r="E157" s="188" t="s">
        <v>8</v>
      </c>
      <c r="F157" s="188" t="s">
        <v>363</v>
      </c>
      <c r="G157" s="188" t="s">
        <v>176</v>
      </c>
      <c r="H157" s="189">
        <f>'5'!G153</f>
        <v>0</v>
      </c>
      <c r="I157" s="189">
        <f>'5'!H153</f>
        <v>0</v>
      </c>
      <c r="J157" s="189">
        <f>'5'!I153</f>
        <v>0</v>
      </c>
      <c r="K157" s="60"/>
      <c r="L157" s="60"/>
      <c r="M157" s="60"/>
      <c r="N157" s="60"/>
    </row>
    <row r="158" spans="2:14" ht="16.5" customHeight="1">
      <c r="B158" s="190" t="s">
        <v>127</v>
      </c>
      <c r="C158" s="187">
        <v>849</v>
      </c>
      <c r="D158" s="188" t="s">
        <v>10</v>
      </c>
      <c r="E158" s="188" t="s">
        <v>8</v>
      </c>
      <c r="F158" s="188" t="s">
        <v>174</v>
      </c>
      <c r="G158" s="188"/>
      <c r="H158" s="189">
        <f>H159</f>
        <v>3600.4999999999995</v>
      </c>
      <c r="I158" s="189">
        <f>I159</f>
        <v>0</v>
      </c>
      <c r="J158" s="189">
        <f>J159</f>
        <v>705.59999999999991</v>
      </c>
    </row>
    <row r="159" spans="2:14" ht="32.25" customHeight="1">
      <c r="B159" s="190" t="s">
        <v>46</v>
      </c>
      <c r="C159" s="187">
        <v>849</v>
      </c>
      <c r="D159" s="188" t="s">
        <v>10</v>
      </c>
      <c r="E159" s="188" t="s">
        <v>8</v>
      </c>
      <c r="F159" s="188" t="s">
        <v>174</v>
      </c>
      <c r="G159" s="188" t="s">
        <v>27</v>
      </c>
      <c r="H159" s="189">
        <f>'4!'!G170</f>
        <v>3600.4999999999995</v>
      </c>
      <c r="I159" s="189">
        <f>'4!'!H169</f>
        <v>0</v>
      </c>
      <c r="J159" s="189">
        <f>'5'!I155</f>
        <v>705.59999999999991</v>
      </c>
    </row>
    <row r="160" spans="2:14" ht="0.75" customHeight="1">
      <c r="B160" s="190" t="s">
        <v>97</v>
      </c>
      <c r="C160" s="187">
        <v>849</v>
      </c>
      <c r="D160" s="188" t="s">
        <v>10</v>
      </c>
      <c r="E160" s="188" t="s">
        <v>8</v>
      </c>
      <c r="F160" s="188" t="s">
        <v>83</v>
      </c>
      <c r="G160" s="188"/>
      <c r="H160" s="189">
        <f>H161</f>
        <v>0</v>
      </c>
      <c r="I160" s="189">
        <f>I161</f>
        <v>0</v>
      </c>
      <c r="J160" s="189">
        <f>J161</f>
        <v>0</v>
      </c>
    </row>
    <row r="161" spans="2:10" ht="36.75" customHeight="1">
      <c r="B161" s="190" t="s">
        <v>46</v>
      </c>
      <c r="C161" s="187">
        <v>849</v>
      </c>
      <c r="D161" s="188" t="s">
        <v>10</v>
      </c>
      <c r="E161" s="188" t="s">
        <v>8</v>
      </c>
      <c r="F161" s="188" t="s">
        <v>83</v>
      </c>
      <c r="G161" s="188" t="s">
        <v>27</v>
      </c>
      <c r="H161" s="189">
        <v>0</v>
      </c>
      <c r="I161" s="189">
        <v>0</v>
      </c>
      <c r="J161" s="189">
        <v>0</v>
      </c>
    </row>
    <row r="162" spans="2:10" ht="36.75" customHeight="1">
      <c r="B162" s="190" t="s">
        <v>202</v>
      </c>
      <c r="C162" s="187">
        <v>849</v>
      </c>
      <c r="D162" s="188" t="s">
        <v>10</v>
      </c>
      <c r="E162" s="188" t="s">
        <v>8</v>
      </c>
      <c r="F162" s="188" t="s">
        <v>283</v>
      </c>
      <c r="G162" s="188"/>
      <c r="H162" s="189">
        <f>'5'!G158</f>
        <v>0</v>
      </c>
      <c r="I162" s="189">
        <f>'5'!H158</f>
        <v>0</v>
      </c>
      <c r="J162" s="189">
        <f>'5'!I158</f>
        <v>0</v>
      </c>
    </row>
    <row r="163" spans="2:10" ht="33" customHeight="1">
      <c r="B163" s="190" t="s">
        <v>46</v>
      </c>
      <c r="C163" s="187">
        <v>849</v>
      </c>
      <c r="D163" s="188" t="s">
        <v>10</v>
      </c>
      <c r="E163" s="188" t="s">
        <v>8</v>
      </c>
      <c r="F163" s="188" t="s">
        <v>284</v>
      </c>
      <c r="G163" s="188" t="s">
        <v>27</v>
      </c>
      <c r="H163" s="189">
        <f>'5'!G159</f>
        <v>0</v>
      </c>
      <c r="I163" s="189">
        <f>'5'!H159</f>
        <v>0</v>
      </c>
      <c r="J163" s="189">
        <f>'5'!I159</f>
        <v>0</v>
      </c>
    </row>
    <row r="164" spans="2:10" ht="28.5" customHeight="1">
      <c r="B164" s="190" t="str">
        <f>'4!'!B176</f>
        <v>Мероприятия по реализацию проекта "Народный бюджет"</v>
      </c>
      <c r="C164" s="187">
        <v>849</v>
      </c>
      <c r="D164" s="188" t="s">
        <v>10</v>
      </c>
      <c r="E164" s="188" t="s">
        <v>8</v>
      </c>
      <c r="F164" s="188" t="s">
        <v>338</v>
      </c>
      <c r="G164" s="188"/>
      <c r="H164" s="189">
        <f>H165</f>
        <v>1406.7</v>
      </c>
      <c r="I164" s="189">
        <f>'5'!H160</f>
        <v>0</v>
      </c>
      <c r="J164" s="189">
        <f>'5'!I160</f>
        <v>0</v>
      </c>
    </row>
    <row r="165" spans="2:10" ht="24" customHeight="1">
      <c r="B165" s="190" t="str">
        <f>B167</f>
        <v>Бюджетные инвестиции</v>
      </c>
      <c r="C165" s="187">
        <v>849</v>
      </c>
      <c r="D165" s="188" t="s">
        <v>10</v>
      </c>
      <c r="E165" s="188" t="s">
        <v>8</v>
      </c>
      <c r="F165" s="188" t="s">
        <v>635</v>
      </c>
      <c r="G165" s="188" t="s">
        <v>176</v>
      </c>
      <c r="H165" s="189">
        <f>'4!'!G177</f>
        <v>1406.7</v>
      </c>
      <c r="I165" s="189">
        <f>I166</f>
        <v>0</v>
      </c>
      <c r="J165" s="189">
        <f>J166</f>
        <v>0</v>
      </c>
    </row>
    <row r="166" spans="2:10" ht="36.75" customHeight="1">
      <c r="B166" s="190" t="s">
        <v>335</v>
      </c>
      <c r="C166" s="187">
        <v>849</v>
      </c>
      <c r="D166" s="188" t="s">
        <v>10</v>
      </c>
      <c r="E166" s="188" t="s">
        <v>8</v>
      </c>
      <c r="F166" s="188" t="s">
        <v>449</v>
      </c>
      <c r="G166" s="188"/>
      <c r="H166" s="189">
        <f>H167</f>
        <v>602.9</v>
      </c>
      <c r="I166" s="189">
        <f>'5'!H162</f>
        <v>0</v>
      </c>
      <c r="J166" s="189">
        <f>'5'!I162</f>
        <v>0</v>
      </c>
    </row>
    <row r="167" spans="2:10" ht="21" customHeight="1">
      <c r="B167" s="190" t="s">
        <v>175</v>
      </c>
      <c r="C167" s="187">
        <v>849</v>
      </c>
      <c r="D167" s="188" t="s">
        <v>10</v>
      </c>
      <c r="E167" s="188" t="s">
        <v>8</v>
      </c>
      <c r="F167" s="188" t="s">
        <v>449</v>
      </c>
      <c r="G167" s="188" t="s">
        <v>176</v>
      </c>
      <c r="H167" s="189">
        <f>'4!'!G179</f>
        <v>602.9</v>
      </c>
      <c r="I167" s="189">
        <v>0</v>
      </c>
      <c r="J167" s="189">
        <v>0</v>
      </c>
    </row>
    <row r="168" spans="2:10" ht="24" customHeight="1">
      <c r="B168" s="190" t="s">
        <v>581</v>
      </c>
      <c r="C168" s="187">
        <v>849</v>
      </c>
      <c r="D168" s="188" t="s">
        <v>10</v>
      </c>
      <c r="E168" s="188" t="s">
        <v>8</v>
      </c>
      <c r="F168" s="188" t="s">
        <v>297</v>
      </c>
      <c r="G168" s="188"/>
      <c r="H168" s="189">
        <f>H169</f>
        <v>3021</v>
      </c>
      <c r="I168" s="189">
        <f>I169</f>
        <v>1410.2</v>
      </c>
      <c r="J168" s="189">
        <f>J169</f>
        <v>1410.2</v>
      </c>
    </row>
    <row r="169" spans="2:10" ht="36" customHeight="1">
      <c r="B169" s="190" t="s">
        <v>46</v>
      </c>
      <c r="C169" s="187">
        <v>849</v>
      </c>
      <c r="D169" s="188" t="s">
        <v>10</v>
      </c>
      <c r="E169" s="188" t="s">
        <v>8</v>
      </c>
      <c r="F169" s="188" t="s">
        <v>298</v>
      </c>
      <c r="G169" s="188" t="s">
        <v>27</v>
      </c>
      <c r="H169" s="189">
        <f>'4!'!G181</f>
        <v>3021</v>
      </c>
      <c r="I169" s="189">
        <v>1410.2</v>
      </c>
      <c r="J169" s="189">
        <f>'5'!I167</f>
        <v>1410.2</v>
      </c>
    </row>
    <row r="170" spans="2:10" ht="0.75" customHeight="1">
      <c r="B170" s="190" t="s">
        <v>337</v>
      </c>
      <c r="C170" s="187">
        <v>849</v>
      </c>
      <c r="D170" s="188" t="s">
        <v>10</v>
      </c>
      <c r="E170" s="188" t="s">
        <v>8</v>
      </c>
      <c r="F170" s="188" t="s">
        <v>338</v>
      </c>
      <c r="G170" s="188"/>
      <c r="H170" s="189">
        <f>'5'!G168</f>
        <v>0</v>
      </c>
      <c r="I170" s="189">
        <f>I172+I171</f>
        <v>106786.1</v>
      </c>
      <c r="J170" s="189">
        <f>J172+J171</f>
        <v>67756.099999999991</v>
      </c>
    </row>
    <row r="171" spans="2:10" ht="36.75" customHeight="1">
      <c r="B171" s="190" t="s">
        <v>46</v>
      </c>
      <c r="C171" s="187">
        <v>849</v>
      </c>
      <c r="D171" s="188" t="s">
        <v>10</v>
      </c>
      <c r="E171" s="188" t="s">
        <v>8</v>
      </c>
      <c r="F171" s="188" t="s">
        <v>338</v>
      </c>
      <c r="G171" s="188" t="s">
        <v>27</v>
      </c>
      <c r="H171" s="189">
        <f>'5'!G169</f>
        <v>0</v>
      </c>
      <c r="I171" s="200"/>
      <c r="J171" s="200"/>
    </row>
    <row r="172" spans="2:10" ht="80.25" customHeight="1">
      <c r="B172" s="201" t="s">
        <v>625</v>
      </c>
      <c r="C172" s="208">
        <v>849</v>
      </c>
      <c r="D172" s="247" t="s">
        <v>10</v>
      </c>
      <c r="E172" s="247" t="s">
        <v>8</v>
      </c>
      <c r="F172" s="247" t="s">
        <v>468</v>
      </c>
      <c r="G172" s="247"/>
      <c r="H172" s="191">
        <f>H173+H187</f>
        <v>32835.1</v>
      </c>
      <c r="I172" s="191">
        <f>I173+I187</f>
        <v>106786.1</v>
      </c>
      <c r="J172" s="189">
        <f t="shared" ref="J172" si="19">J179+J182</f>
        <v>67756.099999999991</v>
      </c>
    </row>
    <row r="173" spans="2:10" ht="53.25" customHeight="1">
      <c r="B173" s="201" t="str">
        <f>'4!'!B183</f>
        <v>Подпрограмма 1 "Комплексное развитие систем коммунальной инфраструктуры в сфере водоснабжения муниципального образования «Город Вытегра»"</v>
      </c>
      <c r="C173" s="187">
        <v>849</v>
      </c>
      <c r="D173" s="244" t="s">
        <v>10</v>
      </c>
      <c r="E173" s="244" t="s">
        <v>8</v>
      </c>
      <c r="F173" s="244" t="s">
        <v>593</v>
      </c>
      <c r="G173" s="188"/>
      <c r="H173" s="246">
        <f>H174+H181+H184</f>
        <v>5314.8</v>
      </c>
      <c r="I173" s="246">
        <f>I174+I181+I184</f>
        <v>106586.1</v>
      </c>
      <c r="J173" s="189"/>
    </row>
    <row r="174" spans="2:10" ht="52.5" customHeight="1">
      <c r="B174" s="38" t="s">
        <v>628</v>
      </c>
      <c r="C174" s="187">
        <v>849</v>
      </c>
      <c r="D174" s="110" t="s">
        <v>10</v>
      </c>
      <c r="E174" s="110" t="s">
        <v>8</v>
      </c>
      <c r="F174" s="110" t="s">
        <v>607</v>
      </c>
      <c r="G174" s="110"/>
      <c r="H174" s="37">
        <f>H175+H177+H179</f>
        <v>5000</v>
      </c>
      <c r="I174" s="37">
        <f>I175+I177</f>
        <v>9900</v>
      </c>
      <c r="J174" s="189"/>
    </row>
    <row r="175" spans="2:10" ht="34.5" customHeight="1">
      <c r="B175" s="239" t="s">
        <v>616</v>
      </c>
      <c r="C175" s="187">
        <v>849</v>
      </c>
      <c r="D175" s="9" t="s">
        <v>10</v>
      </c>
      <c r="E175" s="9" t="s">
        <v>8</v>
      </c>
      <c r="F175" s="9" t="s">
        <v>608</v>
      </c>
      <c r="G175" s="9"/>
      <c r="H175" s="18">
        <f>H176</f>
        <v>0</v>
      </c>
      <c r="I175" s="18">
        <f>I176</f>
        <v>9603</v>
      </c>
      <c r="J175" s="189"/>
    </row>
    <row r="176" spans="2:10" ht="21" customHeight="1">
      <c r="B176" s="239" t="s">
        <v>175</v>
      </c>
      <c r="C176" s="187">
        <v>849</v>
      </c>
      <c r="D176" s="9" t="s">
        <v>10</v>
      </c>
      <c r="E176" s="9" t="s">
        <v>8</v>
      </c>
      <c r="F176" s="9" t="s">
        <v>608</v>
      </c>
      <c r="G176" s="9" t="s">
        <v>176</v>
      </c>
      <c r="H176" s="18">
        <v>0</v>
      </c>
      <c r="I176" s="18">
        <v>9603</v>
      </c>
      <c r="J176" s="189"/>
    </row>
    <row r="177" spans="2:14" ht="40.5" customHeight="1">
      <c r="B177" s="239" t="s">
        <v>617</v>
      </c>
      <c r="C177" s="187">
        <v>849</v>
      </c>
      <c r="D177" s="9" t="s">
        <v>10</v>
      </c>
      <c r="E177" s="9" t="s">
        <v>8</v>
      </c>
      <c r="F177" s="9" t="s">
        <v>609</v>
      </c>
      <c r="G177" s="9"/>
      <c r="H177" s="18">
        <f>H178</f>
        <v>0</v>
      </c>
      <c r="I177" s="18">
        <f>I178</f>
        <v>297</v>
      </c>
      <c r="J177" s="189"/>
    </row>
    <row r="178" spans="2:14" ht="21" customHeight="1">
      <c r="B178" s="239" t="s">
        <v>175</v>
      </c>
      <c r="C178" s="187">
        <v>849</v>
      </c>
      <c r="D178" s="9" t="s">
        <v>10</v>
      </c>
      <c r="E178" s="9" t="s">
        <v>8</v>
      </c>
      <c r="F178" s="9" t="s">
        <v>609</v>
      </c>
      <c r="G178" s="9" t="s">
        <v>176</v>
      </c>
      <c r="H178" s="18">
        <v>0</v>
      </c>
      <c r="I178" s="18">
        <v>297</v>
      </c>
      <c r="J178" s="189"/>
    </row>
    <row r="179" spans="2:14" ht="37.5" customHeight="1">
      <c r="B179" s="239" t="s">
        <v>614</v>
      </c>
      <c r="C179" s="187">
        <v>849</v>
      </c>
      <c r="D179" s="9" t="s">
        <v>10</v>
      </c>
      <c r="E179" s="9" t="s">
        <v>8</v>
      </c>
      <c r="F179" s="9" t="s">
        <v>615</v>
      </c>
      <c r="G179" s="9"/>
      <c r="H179" s="18">
        <f>H180</f>
        <v>5000</v>
      </c>
      <c r="I179" s="18">
        <v>0</v>
      </c>
      <c r="J179" s="189">
        <f>J181</f>
        <v>67326.099999999991</v>
      </c>
      <c r="K179" s="60"/>
      <c r="L179" s="60"/>
      <c r="M179" s="60"/>
      <c r="N179" s="60"/>
    </row>
    <row r="180" spans="2:14" ht="24" customHeight="1">
      <c r="B180" s="239" t="s">
        <v>175</v>
      </c>
      <c r="C180" s="187">
        <v>849</v>
      </c>
      <c r="D180" s="9" t="s">
        <v>10</v>
      </c>
      <c r="E180" s="9" t="s">
        <v>8</v>
      </c>
      <c r="F180" s="9" t="s">
        <v>615</v>
      </c>
      <c r="G180" s="9" t="s">
        <v>176</v>
      </c>
      <c r="H180" s="18">
        <v>5000</v>
      </c>
      <c r="I180" s="18">
        <v>0</v>
      </c>
      <c r="J180" s="189">
        <f t="shared" ref="J180" si="20">J181</f>
        <v>67326.099999999991</v>
      </c>
      <c r="K180" s="60"/>
      <c r="L180" s="60"/>
      <c r="M180" s="60"/>
      <c r="N180" s="60"/>
    </row>
    <row r="181" spans="2:14" ht="54.75" customHeight="1">
      <c r="B181" s="38" t="s">
        <v>605</v>
      </c>
      <c r="C181" s="187">
        <v>849</v>
      </c>
      <c r="D181" s="110" t="s">
        <v>10</v>
      </c>
      <c r="E181" s="110" t="s">
        <v>8</v>
      </c>
      <c r="F181" s="110" t="s">
        <v>596</v>
      </c>
      <c r="G181" s="110"/>
      <c r="H181" s="37">
        <f>H183</f>
        <v>0</v>
      </c>
      <c r="I181" s="37">
        <f t="shared" ref="I181" si="21">I183</f>
        <v>96456.1</v>
      </c>
      <c r="J181" s="189">
        <f>'5'!I173</f>
        <v>67326.099999999991</v>
      </c>
      <c r="K181" s="60"/>
      <c r="L181" s="60"/>
      <c r="M181" s="60"/>
      <c r="N181" s="60"/>
    </row>
    <row r="182" spans="2:14" ht="59.25" customHeight="1">
      <c r="B182" s="239" t="s">
        <v>606</v>
      </c>
      <c r="C182" s="187">
        <v>849</v>
      </c>
      <c r="D182" s="9" t="s">
        <v>10</v>
      </c>
      <c r="E182" s="9" t="s">
        <v>8</v>
      </c>
      <c r="F182" s="9" t="s">
        <v>597</v>
      </c>
      <c r="G182" s="9"/>
      <c r="H182" s="18">
        <f>H183</f>
        <v>0</v>
      </c>
      <c r="I182" s="18">
        <f>I183</f>
        <v>96456.1</v>
      </c>
      <c r="J182" s="189">
        <f t="shared" ref="J182" si="22">J183</f>
        <v>430</v>
      </c>
      <c r="K182" s="60"/>
      <c r="L182" s="60"/>
      <c r="M182" s="60"/>
      <c r="N182" s="60"/>
    </row>
    <row r="183" spans="2:14" ht="21.75" customHeight="1">
      <c r="B183" s="239" t="s">
        <v>175</v>
      </c>
      <c r="C183" s="187">
        <v>849</v>
      </c>
      <c r="D183" s="9" t="s">
        <v>10</v>
      </c>
      <c r="E183" s="9" t="s">
        <v>8</v>
      </c>
      <c r="F183" s="9" t="s">
        <v>597</v>
      </c>
      <c r="G183" s="9" t="s">
        <v>176</v>
      </c>
      <c r="H183" s="18">
        <v>0</v>
      </c>
      <c r="I183" s="18">
        <f>'4!'!H193</f>
        <v>96456.1</v>
      </c>
      <c r="J183" s="189">
        <f t="shared" ref="J183" si="23">J184</f>
        <v>430</v>
      </c>
      <c r="K183" s="60"/>
      <c r="L183" s="60"/>
      <c r="M183" s="60"/>
      <c r="N183" s="60"/>
    </row>
    <row r="184" spans="2:14" ht="33" customHeight="1">
      <c r="B184" s="38" t="s">
        <v>546</v>
      </c>
      <c r="C184" s="187">
        <v>849</v>
      </c>
      <c r="D184" s="110" t="s">
        <v>10</v>
      </c>
      <c r="E184" s="110" t="s">
        <v>8</v>
      </c>
      <c r="F184" s="110" t="s">
        <v>598</v>
      </c>
      <c r="G184" s="110"/>
      <c r="H184" s="37">
        <f t="shared" ref="H184:I185" si="24">H185</f>
        <v>314.8</v>
      </c>
      <c r="I184" s="37">
        <f t="shared" si="24"/>
        <v>230</v>
      </c>
      <c r="J184" s="189">
        <v>430</v>
      </c>
      <c r="K184" s="60"/>
      <c r="L184" s="60"/>
      <c r="M184" s="60"/>
      <c r="N184" s="60"/>
    </row>
    <row r="185" spans="2:14" ht="41.25" customHeight="1">
      <c r="B185" s="239" t="s">
        <v>471</v>
      </c>
      <c r="C185" s="187">
        <v>849</v>
      </c>
      <c r="D185" s="9" t="s">
        <v>10</v>
      </c>
      <c r="E185" s="9" t="s">
        <v>8</v>
      </c>
      <c r="F185" s="9" t="s">
        <v>599</v>
      </c>
      <c r="G185" s="9"/>
      <c r="H185" s="18">
        <f t="shared" si="24"/>
        <v>314.8</v>
      </c>
      <c r="I185" s="18">
        <f t="shared" si="24"/>
        <v>230</v>
      </c>
      <c r="J185" s="189"/>
      <c r="K185" s="60"/>
      <c r="L185" s="60"/>
      <c r="M185" s="60"/>
      <c r="N185" s="60"/>
    </row>
    <row r="186" spans="2:14" ht="41.25" customHeight="1">
      <c r="B186" s="239" t="s">
        <v>46</v>
      </c>
      <c r="C186" s="187">
        <v>849</v>
      </c>
      <c r="D186" s="9" t="s">
        <v>10</v>
      </c>
      <c r="E186" s="9" t="s">
        <v>8</v>
      </c>
      <c r="F186" s="9" t="s">
        <v>599</v>
      </c>
      <c r="G186" s="9" t="s">
        <v>27</v>
      </c>
      <c r="H186" s="18">
        <f>'4!'!G196</f>
        <v>314.8</v>
      </c>
      <c r="I186" s="18">
        <v>230</v>
      </c>
      <c r="J186" s="189"/>
      <c r="K186" s="60"/>
      <c r="L186" s="60"/>
      <c r="M186" s="60"/>
      <c r="N186" s="60"/>
    </row>
    <row r="187" spans="2:14" ht="63.75" customHeight="1">
      <c r="B187" s="243" t="s">
        <v>600</v>
      </c>
      <c r="C187" s="187">
        <v>849</v>
      </c>
      <c r="D187" s="244" t="s">
        <v>10</v>
      </c>
      <c r="E187" s="244" t="s">
        <v>8</v>
      </c>
      <c r="F187" s="244" t="s">
        <v>601</v>
      </c>
      <c r="G187" s="244"/>
      <c r="H187" s="191">
        <f>H188+H193</f>
        <v>27520.3</v>
      </c>
      <c r="I187" s="191">
        <f>I188+I193</f>
        <v>200</v>
      </c>
      <c r="J187" s="189"/>
      <c r="K187" s="60"/>
      <c r="L187" s="60"/>
      <c r="M187" s="60"/>
      <c r="N187" s="60"/>
    </row>
    <row r="188" spans="2:14" ht="41.25" customHeight="1">
      <c r="B188" s="38" t="s">
        <v>626</v>
      </c>
      <c r="C188" s="187">
        <v>849</v>
      </c>
      <c r="D188" s="110" t="s">
        <v>10</v>
      </c>
      <c r="E188" s="110" t="s">
        <v>8</v>
      </c>
      <c r="F188" s="110" t="s">
        <v>602</v>
      </c>
      <c r="G188" s="110"/>
      <c r="H188" s="37">
        <f>H189+H191</f>
        <v>27320.3</v>
      </c>
      <c r="I188" s="37">
        <v>0</v>
      </c>
      <c r="J188" s="189"/>
      <c r="K188" s="60"/>
      <c r="L188" s="60"/>
      <c r="M188" s="60"/>
      <c r="N188" s="60"/>
    </row>
    <row r="189" spans="2:14" ht="51" customHeight="1">
      <c r="B189" s="239" t="s">
        <v>521</v>
      </c>
      <c r="C189" s="187">
        <v>849</v>
      </c>
      <c r="D189" s="9" t="s">
        <v>519</v>
      </c>
      <c r="E189" s="9" t="s">
        <v>520</v>
      </c>
      <c r="F189" s="9" t="s">
        <v>610</v>
      </c>
      <c r="G189" s="9"/>
      <c r="H189" s="18">
        <f>H190</f>
        <v>26500.7</v>
      </c>
      <c r="I189" s="18">
        <v>0</v>
      </c>
      <c r="J189" s="189"/>
      <c r="K189" s="60"/>
      <c r="L189" s="60"/>
      <c r="M189" s="60"/>
      <c r="N189" s="60"/>
    </row>
    <row r="190" spans="2:14" ht="22.5" customHeight="1">
      <c r="B190" s="239" t="s">
        <v>175</v>
      </c>
      <c r="C190" s="187">
        <v>849</v>
      </c>
      <c r="D190" s="9" t="s">
        <v>10</v>
      </c>
      <c r="E190" s="9" t="s">
        <v>8</v>
      </c>
      <c r="F190" s="9" t="s">
        <v>610</v>
      </c>
      <c r="G190" s="9" t="s">
        <v>176</v>
      </c>
      <c r="H190" s="18">
        <v>26500.7</v>
      </c>
      <c r="I190" s="18">
        <f>'4!'!H200</f>
        <v>0</v>
      </c>
      <c r="J190" s="189"/>
      <c r="K190" s="60"/>
      <c r="L190" s="60"/>
      <c r="M190" s="60"/>
      <c r="N190" s="60"/>
    </row>
    <row r="191" spans="2:14" ht="51" customHeight="1">
      <c r="B191" s="239" t="s">
        <v>522</v>
      </c>
      <c r="C191" s="187">
        <v>849</v>
      </c>
      <c r="D191" s="9" t="s">
        <v>10</v>
      </c>
      <c r="E191" s="9" t="s">
        <v>8</v>
      </c>
      <c r="F191" s="9" t="s">
        <v>611</v>
      </c>
      <c r="G191" s="9"/>
      <c r="H191" s="18">
        <f>H192</f>
        <v>819.6</v>
      </c>
      <c r="I191" s="18">
        <v>0</v>
      </c>
      <c r="J191" s="189"/>
      <c r="K191" s="60"/>
      <c r="L191" s="60"/>
      <c r="M191" s="60"/>
      <c r="N191" s="60"/>
    </row>
    <row r="192" spans="2:14" ht="21" customHeight="1">
      <c r="B192" s="239" t="s">
        <v>175</v>
      </c>
      <c r="C192" s="187">
        <v>849</v>
      </c>
      <c r="D192" s="9" t="s">
        <v>10</v>
      </c>
      <c r="E192" s="9" t="s">
        <v>8</v>
      </c>
      <c r="F192" s="9" t="s">
        <v>611</v>
      </c>
      <c r="G192" s="9" t="s">
        <v>176</v>
      </c>
      <c r="H192" s="18">
        <v>819.6</v>
      </c>
      <c r="I192" s="18">
        <v>0</v>
      </c>
      <c r="J192" s="189"/>
      <c r="K192" s="60"/>
      <c r="L192" s="60"/>
      <c r="M192" s="60"/>
      <c r="N192" s="60"/>
    </row>
    <row r="193" spans="2:14" ht="36" customHeight="1">
      <c r="B193" s="38" t="s">
        <v>603</v>
      </c>
      <c r="C193" s="187">
        <v>849</v>
      </c>
      <c r="D193" s="110" t="s">
        <v>10</v>
      </c>
      <c r="E193" s="110" t="s">
        <v>8</v>
      </c>
      <c r="F193" s="110" t="s">
        <v>612</v>
      </c>
      <c r="G193" s="110"/>
      <c r="H193" s="37">
        <f t="shared" ref="H193:I194" si="25">H194</f>
        <v>200</v>
      </c>
      <c r="I193" s="37">
        <f t="shared" si="25"/>
        <v>200</v>
      </c>
      <c r="J193" s="189"/>
      <c r="K193" s="60"/>
      <c r="L193" s="60"/>
      <c r="M193" s="60"/>
      <c r="N193" s="60"/>
    </row>
    <row r="194" spans="2:14" ht="33" customHeight="1">
      <c r="B194" s="239" t="s">
        <v>604</v>
      </c>
      <c r="C194" s="187">
        <v>849</v>
      </c>
      <c r="D194" s="9" t="s">
        <v>10</v>
      </c>
      <c r="E194" s="9" t="s">
        <v>8</v>
      </c>
      <c r="F194" s="9" t="s">
        <v>613</v>
      </c>
      <c r="G194" s="9"/>
      <c r="H194" s="18">
        <f t="shared" si="25"/>
        <v>200</v>
      </c>
      <c r="I194" s="18">
        <f t="shared" si="25"/>
        <v>200</v>
      </c>
      <c r="J194" s="189"/>
      <c r="K194" s="60"/>
      <c r="L194" s="60"/>
      <c r="M194" s="60"/>
      <c r="N194" s="60"/>
    </row>
    <row r="195" spans="2:14" ht="20.25" customHeight="1">
      <c r="B195" s="239" t="s">
        <v>46</v>
      </c>
      <c r="C195" s="187">
        <v>849</v>
      </c>
      <c r="D195" s="9" t="s">
        <v>10</v>
      </c>
      <c r="E195" s="9" t="s">
        <v>8</v>
      </c>
      <c r="F195" s="9" t="s">
        <v>613</v>
      </c>
      <c r="G195" s="9" t="s">
        <v>27</v>
      </c>
      <c r="H195" s="18">
        <v>200</v>
      </c>
      <c r="I195" s="18">
        <v>200</v>
      </c>
      <c r="J195" s="191">
        <f>'5'!I177</f>
        <v>14156.699999999999</v>
      </c>
    </row>
    <row r="196" spans="2:14" ht="20.25" customHeight="1">
      <c r="B196" s="8" t="s">
        <v>619</v>
      </c>
      <c r="C196" s="208">
        <v>849</v>
      </c>
      <c r="D196" s="45" t="s">
        <v>10</v>
      </c>
      <c r="E196" s="45" t="s">
        <v>9</v>
      </c>
      <c r="F196" s="45"/>
      <c r="G196" s="45"/>
      <c r="H196" s="21">
        <f>H197+H205</f>
        <v>15536.8</v>
      </c>
      <c r="I196" s="21">
        <f>I197+I205</f>
        <v>12728.7</v>
      </c>
      <c r="J196" s="191"/>
    </row>
    <row r="197" spans="2:14" ht="21.75" customHeight="1">
      <c r="B197" s="190" t="s">
        <v>54</v>
      </c>
      <c r="C197" s="187">
        <v>849</v>
      </c>
      <c r="D197" s="188" t="s">
        <v>10</v>
      </c>
      <c r="E197" s="188" t="s">
        <v>9</v>
      </c>
      <c r="F197" s="188" t="s">
        <v>139</v>
      </c>
      <c r="G197" s="188"/>
      <c r="H197" s="189">
        <f>H198+H203</f>
        <v>460.4</v>
      </c>
      <c r="I197" s="189">
        <f t="shared" ref="H197:J201" si="26">I198</f>
        <v>0</v>
      </c>
      <c r="J197" s="189">
        <f t="shared" si="26"/>
        <v>0</v>
      </c>
    </row>
    <row r="198" spans="2:14" ht="56.25" customHeight="1">
      <c r="B198" s="190" t="s">
        <v>451</v>
      </c>
      <c r="C198" s="187">
        <v>849</v>
      </c>
      <c r="D198" s="188" t="s">
        <v>10</v>
      </c>
      <c r="E198" s="188" t="s">
        <v>9</v>
      </c>
      <c r="F198" s="188" t="s">
        <v>306</v>
      </c>
      <c r="G198" s="188"/>
      <c r="H198" s="189">
        <f>H199+H201</f>
        <v>384.3</v>
      </c>
      <c r="I198" s="189">
        <f>I201</f>
        <v>0</v>
      </c>
      <c r="J198" s="189">
        <f>J201</f>
        <v>0</v>
      </c>
    </row>
    <row r="199" spans="2:14" ht="56.25" customHeight="1">
      <c r="B199" s="190" t="s">
        <v>452</v>
      </c>
      <c r="C199" s="187">
        <v>849</v>
      </c>
      <c r="D199" s="188" t="s">
        <v>10</v>
      </c>
      <c r="E199" s="188" t="s">
        <v>9</v>
      </c>
      <c r="F199" s="188" t="s">
        <v>450</v>
      </c>
      <c r="G199" s="188"/>
      <c r="H199" s="189">
        <f>H200</f>
        <v>241.4</v>
      </c>
      <c r="I199" s="189">
        <v>0</v>
      </c>
      <c r="J199" s="189">
        <v>0</v>
      </c>
    </row>
    <row r="200" spans="2:14" ht="24" customHeight="1">
      <c r="B200" s="190" t="s">
        <v>39</v>
      </c>
      <c r="C200" s="187">
        <v>849</v>
      </c>
      <c r="D200" s="188" t="s">
        <v>10</v>
      </c>
      <c r="E200" s="188" t="s">
        <v>9</v>
      </c>
      <c r="F200" s="188" t="s">
        <v>450</v>
      </c>
      <c r="G200" s="188" t="s">
        <v>30</v>
      </c>
      <c r="H200" s="189">
        <f>'4!'!G210</f>
        <v>241.4</v>
      </c>
      <c r="I200" s="189">
        <v>0</v>
      </c>
      <c r="J200" s="189">
        <v>0</v>
      </c>
    </row>
    <row r="201" spans="2:14" ht="51.75" customHeight="1">
      <c r="B201" s="190" t="s">
        <v>316</v>
      </c>
      <c r="C201" s="187">
        <v>849</v>
      </c>
      <c r="D201" s="188" t="s">
        <v>10</v>
      </c>
      <c r="E201" s="188" t="s">
        <v>9</v>
      </c>
      <c r="F201" s="188" t="s">
        <v>307</v>
      </c>
      <c r="G201" s="188"/>
      <c r="H201" s="189">
        <f t="shared" si="26"/>
        <v>142.9</v>
      </c>
      <c r="I201" s="189">
        <f t="shared" si="26"/>
        <v>0</v>
      </c>
      <c r="J201" s="189">
        <f t="shared" si="26"/>
        <v>0</v>
      </c>
    </row>
    <row r="202" spans="2:14" ht="24" customHeight="1">
      <c r="B202" s="190" t="s">
        <v>39</v>
      </c>
      <c r="C202" s="187">
        <v>849</v>
      </c>
      <c r="D202" s="188" t="s">
        <v>10</v>
      </c>
      <c r="E202" s="188" t="s">
        <v>9</v>
      </c>
      <c r="F202" s="188" t="s">
        <v>307</v>
      </c>
      <c r="G202" s="188" t="s">
        <v>30</v>
      </c>
      <c r="H202" s="189">
        <f>'4!'!G211</f>
        <v>142.9</v>
      </c>
      <c r="I202" s="189">
        <v>0</v>
      </c>
      <c r="J202" s="189">
        <v>0</v>
      </c>
    </row>
    <row r="203" spans="2:14" ht="30" customHeight="1">
      <c r="B203" s="250" t="s">
        <v>630</v>
      </c>
      <c r="C203" s="187">
        <v>849</v>
      </c>
      <c r="D203" s="9" t="s">
        <v>10</v>
      </c>
      <c r="E203" s="9" t="s">
        <v>9</v>
      </c>
      <c r="F203" s="9" t="s">
        <v>631</v>
      </c>
      <c r="G203" s="9"/>
      <c r="H203" s="18">
        <f>H204</f>
        <v>76.099999999999994</v>
      </c>
      <c r="I203" s="189">
        <v>0</v>
      </c>
      <c r="J203" s="189"/>
    </row>
    <row r="204" spans="2:14" ht="30" customHeight="1">
      <c r="B204" s="250" t="str">
        <f>B202</f>
        <v>Иные межбюджетные трансферты</v>
      </c>
      <c r="C204" s="187">
        <v>849</v>
      </c>
      <c r="D204" s="9" t="s">
        <v>10</v>
      </c>
      <c r="E204" s="9" t="s">
        <v>9</v>
      </c>
      <c r="F204" s="9" t="s">
        <v>631</v>
      </c>
      <c r="G204" s="9" t="s">
        <v>30</v>
      </c>
      <c r="H204" s="18">
        <v>76.099999999999994</v>
      </c>
      <c r="I204" s="189">
        <v>0</v>
      </c>
      <c r="J204" s="189"/>
    </row>
    <row r="205" spans="2:14" ht="19.5" customHeight="1">
      <c r="B205" s="190" t="s">
        <v>49</v>
      </c>
      <c r="C205" s="187">
        <v>849</v>
      </c>
      <c r="D205" s="188" t="s">
        <v>10</v>
      </c>
      <c r="E205" s="188" t="s">
        <v>9</v>
      </c>
      <c r="F205" s="188" t="s">
        <v>177</v>
      </c>
      <c r="G205" s="188"/>
      <c r="H205" s="189">
        <f>H206+H210+H212+H215+H233</f>
        <v>15076.4</v>
      </c>
      <c r="I205" s="189">
        <f>I206+I210+I212+I215</f>
        <v>12728.7</v>
      </c>
      <c r="J205" s="189">
        <f>'5'!I184</f>
        <v>14156.699999999999</v>
      </c>
    </row>
    <row r="206" spans="2:14" ht="25.5" customHeight="1">
      <c r="B206" s="190" t="s">
        <v>98</v>
      </c>
      <c r="C206" s="187">
        <v>849</v>
      </c>
      <c r="D206" s="188" t="s">
        <v>10</v>
      </c>
      <c r="E206" s="188" t="s">
        <v>9</v>
      </c>
      <c r="F206" s="188" t="s">
        <v>178</v>
      </c>
      <c r="G206" s="188"/>
      <c r="H206" s="189">
        <f>H207</f>
        <v>4867.8999999999996</v>
      </c>
      <c r="I206" s="189">
        <f>I207</f>
        <v>5000</v>
      </c>
      <c r="J206" s="189">
        <f>J207</f>
        <v>5000</v>
      </c>
    </row>
    <row r="207" spans="2:14" ht="38.25" customHeight="1">
      <c r="B207" s="190" t="s">
        <v>46</v>
      </c>
      <c r="C207" s="187">
        <v>849</v>
      </c>
      <c r="D207" s="188" t="s">
        <v>10</v>
      </c>
      <c r="E207" s="188" t="s">
        <v>9</v>
      </c>
      <c r="F207" s="188" t="s">
        <v>178</v>
      </c>
      <c r="G207" s="188" t="s">
        <v>27</v>
      </c>
      <c r="H207" s="189">
        <f>'4!'!G217</f>
        <v>4867.8999999999996</v>
      </c>
      <c r="I207" s="189">
        <f>'4!'!H217</f>
        <v>5000</v>
      </c>
      <c r="J207" s="189">
        <f>'5'!I186</f>
        <v>5000</v>
      </c>
    </row>
    <row r="208" spans="2:14" ht="15.75">
      <c r="B208" s="190" t="s">
        <v>101</v>
      </c>
      <c r="C208" s="187">
        <v>849</v>
      </c>
      <c r="D208" s="188" t="s">
        <v>10</v>
      </c>
      <c r="E208" s="188" t="s">
        <v>9</v>
      </c>
      <c r="F208" s="188" t="s">
        <v>102</v>
      </c>
      <c r="G208" s="188"/>
      <c r="H208" s="189">
        <f>H209</f>
        <v>0</v>
      </c>
      <c r="I208" s="189">
        <f>I209+I210</f>
        <v>1000</v>
      </c>
      <c r="J208" s="189">
        <f>J209+J210</f>
        <v>1000</v>
      </c>
    </row>
    <row r="209" spans="2:14" ht="37.5" customHeight="1">
      <c r="B209" s="190" t="s">
        <v>46</v>
      </c>
      <c r="C209" s="187">
        <v>849</v>
      </c>
      <c r="D209" s="188" t="s">
        <v>10</v>
      </c>
      <c r="E209" s="188" t="s">
        <v>9</v>
      </c>
      <c r="F209" s="188" t="s">
        <v>178</v>
      </c>
      <c r="G209" s="188" t="s">
        <v>176</v>
      </c>
      <c r="H209" s="189">
        <f>'5'!G188</f>
        <v>0</v>
      </c>
      <c r="I209" s="189">
        <v>0</v>
      </c>
      <c r="J209" s="189">
        <v>0</v>
      </c>
    </row>
    <row r="210" spans="2:14" ht="21" customHeight="1">
      <c r="B210" s="190" t="s">
        <v>91</v>
      </c>
      <c r="C210" s="187">
        <v>849</v>
      </c>
      <c r="D210" s="188" t="s">
        <v>10</v>
      </c>
      <c r="E210" s="188" t="s">
        <v>9</v>
      </c>
      <c r="F210" s="188" t="s">
        <v>179</v>
      </c>
      <c r="G210" s="188"/>
      <c r="H210" s="189">
        <f>H211</f>
        <v>600</v>
      </c>
      <c r="I210" s="189">
        <f>I211</f>
        <v>1000</v>
      </c>
      <c r="J210" s="189">
        <f>J211</f>
        <v>1000</v>
      </c>
    </row>
    <row r="211" spans="2:14" ht="33" customHeight="1">
      <c r="B211" s="190" t="s">
        <v>46</v>
      </c>
      <c r="C211" s="187">
        <v>849</v>
      </c>
      <c r="D211" s="188" t="s">
        <v>10</v>
      </c>
      <c r="E211" s="188" t="s">
        <v>9</v>
      </c>
      <c r="F211" s="188" t="s">
        <v>179</v>
      </c>
      <c r="G211" s="188" t="s">
        <v>27</v>
      </c>
      <c r="H211" s="189">
        <f>'4!'!G221</f>
        <v>600</v>
      </c>
      <c r="I211" s="189">
        <f>'4!'!H221</f>
        <v>1000</v>
      </c>
      <c r="J211" s="189">
        <f>'5'!I190</f>
        <v>1000</v>
      </c>
    </row>
    <row r="212" spans="2:14" ht="31.5">
      <c r="B212" s="190" t="s">
        <v>99</v>
      </c>
      <c r="C212" s="187">
        <v>849</v>
      </c>
      <c r="D212" s="188" t="s">
        <v>10</v>
      </c>
      <c r="E212" s="188" t="s">
        <v>9</v>
      </c>
      <c r="F212" s="188" t="s">
        <v>180</v>
      </c>
      <c r="G212" s="188"/>
      <c r="H212" s="189">
        <f>'4!'!G222</f>
        <v>7571.1</v>
      </c>
      <c r="I212" s="189">
        <f>I213</f>
        <v>6728.7000000000007</v>
      </c>
      <c r="J212" s="189">
        <f>J213</f>
        <v>8156.6999999999989</v>
      </c>
    </row>
    <row r="213" spans="2:14" ht="33" customHeight="1">
      <c r="B213" s="190" t="s">
        <v>46</v>
      </c>
      <c r="C213" s="187">
        <v>849</v>
      </c>
      <c r="D213" s="188" t="s">
        <v>10</v>
      </c>
      <c r="E213" s="188" t="s">
        <v>9</v>
      </c>
      <c r="F213" s="188" t="s">
        <v>181</v>
      </c>
      <c r="G213" s="188" t="s">
        <v>27</v>
      </c>
      <c r="H213" s="189">
        <f>'4!'!G223</f>
        <v>7567.6</v>
      </c>
      <c r="I213" s="189">
        <f>'4!'!H223</f>
        <v>6728.7000000000007</v>
      </c>
      <c r="J213" s="189">
        <f>'5'!I192</f>
        <v>8156.6999999999989</v>
      </c>
    </row>
    <row r="214" spans="2:14" ht="15.75">
      <c r="B214" s="190" t="str">
        <f>'4!'!B224</f>
        <v>Уплата налогов, сборов и иных платежей</v>
      </c>
      <c r="C214" s="187">
        <v>849</v>
      </c>
      <c r="D214" s="188" t="s">
        <v>10</v>
      </c>
      <c r="E214" s="188" t="s">
        <v>9</v>
      </c>
      <c r="F214" s="188" t="s">
        <v>180</v>
      </c>
      <c r="G214" s="188" t="s">
        <v>28</v>
      </c>
      <c r="H214" s="189">
        <f>'4!'!G224</f>
        <v>3.5</v>
      </c>
      <c r="I214" s="189">
        <f>J215+J216</f>
        <v>0</v>
      </c>
      <c r="J214" s="189" t="e">
        <f>#REF!</f>
        <v>#REF!</v>
      </c>
    </row>
    <row r="215" spans="2:14" ht="37.5" customHeight="1">
      <c r="B215" s="190" t="s">
        <v>277</v>
      </c>
      <c r="C215" s="187">
        <v>849</v>
      </c>
      <c r="D215" s="188" t="s">
        <v>10</v>
      </c>
      <c r="E215" s="188" t="s">
        <v>9</v>
      </c>
      <c r="F215" s="188" t="s">
        <v>278</v>
      </c>
      <c r="G215" s="188"/>
      <c r="H215" s="189">
        <f>H216</f>
        <v>821.80000000000007</v>
      </c>
      <c r="I215" s="189">
        <f>'5'!H194</f>
        <v>0</v>
      </c>
      <c r="J215" s="189">
        <f>'5'!I194</f>
        <v>0</v>
      </c>
    </row>
    <row r="216" spans="2:14" ht="36.75" customHeight="1">
      <c r="B216" s="190" t="s">
        <v>46</v>
      </c>
      <c r="C216" s="187">
        <v>849</v>
      </c>
      <c r="D216" s="188" t="s">
        <v>10</v>
      </c>
      <c r="E216" s="188" t="s">
        <v>9</v>
      </c>
      <c r="F216" s="188" t="s">
        <v>278</v>
      </c>
      <c r="G216" s="188" t="s">
        <v>27</v>
      </c>
      <c r="H216" s="189">
        <f>'4!'!G226</f>
        <v>821.80000000000007</v>
      </c>
      <c r="I216" s="189">
        <f>'5'!H195</f>
        <v>0</v>
      </c>
      <c r="J216" s="189">
        <f>'5'!I195</f>
        <v>0</v>
      </c>
    </row>
    <row r="217" spans="2:14" ht="20.25" customHeight="1">
      <c r="B217" s="190" t="s">
        <v>175</v>
      </c>
      <c r="C217" s="187">
        <v>849</v>
      </c>
      <c r="D217" s="188" t="s">
        <v>10</v>
      </c>
      <c r="E217" s="188" t="s">
        <v>9</v>
      </c>
      <c r="F217" s="188" t="s">
        <v>278</v>
      </c>
      <c r="G217" s="188" t="s">
        <v>176</v>
      </c>
      <c r="H217" s="202">
        <v>0</v>
      </c>
      <c r="I217" s="202">
        <v>0</v>
      </c>
      <c r="J217" s="202">
        <v>0</v>
      </c>
    </row>
    <row r="218" spans="2:14" ht="37.5" customHeight="1">
      <c r="B218" s="190" t="s">
        <v>369</v>
      </c>
      <c r="C218" s="187">
        <v>849</v>
      </c>
      <c r="D218" s="188" t="s">
        <v>10</v>
      </c>
      <c r="E218" s="188" t="s">
        <v>9</v>
      </c>
      <c r="F218" s="188" t="s">
        <v>367</v>
      </c>
      <c r="G218" s="188"/>
      <c r="H218" s="189">
        <f>SUM(H219)</f>
        <v>0</v>
      </c>
      <c r="I218" s="189">
        <f>SUM(I219)</f>
        <v>0</v>
      </c>
      <c r="J218" s="189">
        <f>SUM(J219)</f>
        <v>0</v>
      </c>
      <c r="K218" s="60"/>
      <c r="L218" s="60"/>
      <c r="M218" s="60"/>
      <c r="N218" s="60"/>
    </row>
    <row r="219" spans="2:14" ht="35.25" customHeight="1">
      <c r="B219" s="190" t="s">
        <v>46</v>
      </c>
      <c r="C219" s="187">
        <v>849</v>
      </c>
      <c r="D219" s="188" t="s">
        <v>10</v>
      </c>
      <c r="E219" s="188" t="s">
        <v>9</v>
      </c>
      <c r="F219" s="188" t="s">
        <v>367</v>
      </c>
      <c r="G219" s="188" t="s">
        <v>27</v>
      </c>
      <c r="H219" s="189">
        <f>'5'!G198</f>
        <v>0</v>
      </c>
      <c r="I219" s="189">
        <f>'5'!H198</f>
        <v>0</v>
      </c>
      <c r="J219" s="189">
        <f>'5'!I198</f>
        <v>0</v>
      </c>
      <c r="K219" s="60"/>
      <c r="L219" s="60"/>
      <c r="M219" s="60"/>
      <c r="N219" s="60"/>
    </row>
    <row r="220" spans="2:14" ht="38.25" customHeight="1">
      <c r="B220" s="190" t="s">
        <v>204</v>
      </c>
      <c r="C220" s="187">
        <v>849</v>
      </c>
      <c r="D220" s="188" t="s">
        <v>10</v>
      </c>
      <c r="E220" s="188" t="s">
        <v>9</v>
      </c>
      <c r="F220" s="188" t="s">
        <v>196</v>
      </c>
      <c r="G220" s="188"/>
      <c r="H220" s="189">
        <f>H221</f>
        <v>0</v>
      </c>
      <c r="I220" s="189">
        <f>I221</f>
        <v>0</v>
      </c>
      <c r="J220" s="189">
        <f>J221</f>
        <v>0</v>
      </c>
    </row>
    <row r="221" spans="2:14" ht="33.75" customHeight="1">
      <c r="B221" s="190" t="s">
        <v>46</v>
      </c>
      <c r="C221" s="187">
        <v>849</v>
      </c>
      <c r="D221" s="188" t="s">
        <v>10</v>
      </c>
      <c r="E221" s="188" t="s">
        <v>9</v>
      </c>
      <c r="F221" s="188" t="s">
        <v>203</v>
      </c>
      <c r="G221" s="188" t="s">
        <v>27</v>
      </c>
      <c r="H221" s="189">
        <f>'5'!G200</f>
        <v>0</v>
      </c>
      <c r="I221" s="189">
        <f>'5'!H200</f>
        <v>0</v>
      </c>
      <c r="J221" s="189">
        <f>'5'!I200</f>
        <v>0</v>
      </c>
    </row>
    <row r="222" spans="2:14" ht="3" customHeight="1">
      <c r="B222" s="190" t="s">
        <v>175</v>
      </c>
      <c r="C222" s="187">
        <v>849</v>
      </c>
      <c r="D222" s="188" t="s">
        <v>10</v>
      </c>
      <c r="E222" s="188" t="s">
        <v>9</v>
      </c>
      <c r="F222" s="188" t="s">
        <v>197</v>
      </c>
      <c r="G222" s="188" t="s">
        <v>176</v>
      </c>
      <c r="H222" s="189">
        <f>'5'!G201</f>
        <v>0</v>
      </c>
      <c r="I222" s="189">
        <v>0</v>
      </c>
      <c r="J222" s="189">
        <v>0</v>
      </c>
    </row>
    <row r="223" spans="2:14" ht="33" customHeight="1">
      <c r="B223" s="190" t="s">
        <v>279</v>
      </c>
      <c r="C223" s="187">
        <v>849</v>
      </c>
      <c r="D223" s="188" t="s">
        <v>10</v>
      </c>
      <c r="E223" s="188" t="s">
        <v>9</v>
      </c>
      <c r="F223" s="188" t="s">
        <v>280</v>
      </c>
      <c r="G223" s="188"/>
      <c r="H223" s="189">
        <f>'5'!G202</f>
        <v>0</v>
      </c>
      <c r="I223" s="189">
        <f>'5'!H202</f>
        <v>0</v>
      </c>
      <c r="J223" s="189">
        <f>'5'!I202</f>
        <v>0</v>
      </c>
    </row>
    <row r="224" spans="2:14" ht="41.25" customHeight="1">
      <c r="B224" s="190" t="s">
        <v>46</v>
      </c>
      <c r="C224" s="187">
        <v>849</v>
      </c>
      <c r="D224" s="188" t="s">
        <v>10</v>
      </c>
      <c r="E224" s="188" t="s">
        <v>9</v>
      </c>
      <c r="F224" s="188" t="s">
        <v>280</v>
      </c>
      <c r="G224" s="188" t="s">
        <v>27</v>
      </c>
      <c r="H224" s="189">
        <f>'5'!G203</f>
        <v>0</v>
      </c>
      <c r="I224" s="189">
        <f>'5'!H203</f>
        <v>0</v>
      </c>
      <c r="J224" s="189">
        <f>'5'!I203</f>
        <v>0</v>
      </c>
    </row>
    <row r="225" spans="2:10" ht="1.5" customHeight="1">
      <c r="B225" s="190" t="s">
        <v>279</v>
      </c>
      <c r="C225" s="187">
        <v>849</v>
      </c>
      <c r="D225" s="188" t="s">
        <v>10</v>
      </c>
      <c r="E225" s="188" t="s">
        <v>9</v>
      </c>
      <c r="F225" s="188" t="s">
        <v>280</v>
      </c>
      <c r="G225" s="188"/>
      <c r="H225" s="189">
        <f>'5'!G204</f>
        <v>0</v>
      </c>
      <c r="I225" s="189">
        <v>0</v>
      </c>
      <c r="J225" s="189">
        <v>0</v>
      </c>
    </row>
    <row r="226" spans="2:10" ht="31.5">
      <c r="B226" s="190" t="s">
        <v>46</v>
      </c>
      <c r="C226" s="187">
        <v>849</v>
      </c>
      <c r="D226" s="188" t="s">
        <v>10</v>
      </c>
      <c r="E226" s="188" t="s">
        <v>9</v>
      </c>
      <c r="F226" s="188" t="s">
        <v>280</v>
      </c>
      <c r="G226" s="188" t="s">
        <v>27</v>
      </c>
      <c r="H226" s="189">
        <f>'5'!G205</f>
        <v>0</v>
      </c>
      <c r="I226" s="191">
        <f t="shared" ref="I226:J228" si="27">I227</f>
        <v>0</v>
      </c>
      <c r="J226" s="191">
        <f t="shared" si="27"/>
        <v>0</v>
      </c>
    </row>
    <row r="227" spans="2:10" ht="15.75">
      <c r="B227" s="190" t="s">
        <v>175</v>
      </c>
      <c r="C227" s="187">
        <v>849</v>
      </c>
      <c r="D227" s="188" t="s">
        <v>10</v>
      </c>
      <c r="E227" s="188" t="s">
        <v>9</v>
      </c>
      <c r="F227" s="188" t="s">
        <v>280</v>
      </c>
      <c r="G227" s="188" t="s">
        <v>176</v>
      </c>
      <c r="H227" s="189">
        <f>'5'!G206</f>
        <v>0</v>
      </c>
      <c r="I227" s="189">
        <f t="shared" si="27"/>
        <v>0</v>
      </c>
      <c r="J227" s="189">
        <f t="shared" si="27"/>
        <v>0</v>
      </c>
    </row>
    <row r="228" spans="2:10" ht="31.5">
      <c r="B228" s="190" t="s">
        <v>46</v>
      </c>
      <c r="C228" s="187">
        <v>849</v>
      </c>
      <c r="D228" s="188" t="s">
        <v>10</v>
      </c>
      <c r="E228" s="188" t="s">
        <v>9</v>
      </c>
      <c r="F228" s="188" t="s">
        <v>280</v>
      </c>
      <c r="G228" s="188" t="s">
        <v>27</v>
      </c>
      <c r="H228" s="189">
        <f>'5'!G207</f>
        <v>0</v>
      </c>
      <c r="I228" s="189">
        <f t="shared" si="27"/>
        <v>0</v>
      </c>
      <c r="J228" s="189">
        <f t="shared" si="27"/>
        <v>0</v>
      </c>
    </row>
    <row r="229" spans="2:10" ht="15.75">
      <c r="B229" s="190" t="s">
        <v>175</v>
      </c>
      <c r="C229" s="187">
        <v>849</v>
      </c>
      <c r="D229" s="188" t="s">
        <v>10</v>
      </c>
      <c r="E229" s="188" t="s">
        <v>9</v>
      </c>
      <c r="F229" s="188" t="s">
        <v>280</v>
      </c>
      <c r="G229" s="188" t="s">
        <v>176</v>
      </c>
      <c r="H229" s="189">
        <f>'5'!G208</f>
        <v>0</v>
      </c>
      <c r="I229" s="189">
        <v>0</v>
      </c>
      <c r="J229" s="189">
        <v>0</v>
      </c>
    </row>
    <row r="230" spans="2:10" ht="19.5" customHeight="1">
      <c r="B230" s="190" t="s">
        <v>308</v>
      </c>
      <c r="C230" s="187">
        <v>849</v>
      </c>
      <c r="D230" s="188" t="s">
        <v>10</v>
      </c>
      <c r="E230" s="188" t="s">
        <v>10</v>
      </c>
      <c r="F230" s="188"/>
      <c r="G230" s="188"/>
      <c r="H230" s="189">
        <f>'5'!G209</f>
        <v>0</v>
      </c>
      <c r="I230" s="191">
        <f>I233</f>
        <v>0</v>
      </c>
      <c r="J230" s="191">
        <f>J233</f>
        <v>0</v>
      </c>
    </row>
    <row r="231" spans="2:10" ht="59.25" customHeight="1">
      <c r="B231" s="190" t="s">
        <v>456</v>
      </c>
      <c r="C231" s="187">
        <v>849</v>
      </c>
      <c r="D231" s="188" t="s">
        <v>10</v>
      </c>
      <c r="E231" s="188" t="s">
        <v>9</v>
      </c>
      <c r="F231" s="188" t="s">
        <v>455</v>
      </c>
      <c r="G231" s="188"/>
      <c r="H231" s="189">
        <f>H232</f>
        <v>0</v>
      </c>
      <c r="I231" s="189">
        <f>I234</f>
        <v>0</v>
      </c>
      <c r="J231" s="189">
        <f>J234</f>
        <v>0</v>
      </c>
    </row>
    <row r="232" spans="2:10" ht="23.25" customHeight="1">
      <c r="B232" s="190" t="s">
        <v>175</v>
      </c>
      <c r="C232" s="187">
        <v>849</v>
      </c>
      <c r="D232" s="188" t="s">
        <v>10</v>
      </c>
      <c r="E232" s="188" t="s">
        <v>9</v>
      </c>
      <c r="F232" s="188" t="s">
        <v>455</v>
      </c>
      <c r="G232" s="188" t="s">
        <v>176</v>
      </c>
      <c r="H232" s="189">
        <f>'5'!G207</f>
        <v>0</v>
      </c>
      <c r="I232" s="189">
        <f>I233</f>
        <v>0</v>
      </c>
      <c r="J232" s="189">
        <f>J233</f>
        <v>0</v>
      </c>
    </row>
    <row r="233" spans="2:10" ht="21.75" customHeight="1">
      <c r="B233" s="250" t="s">
        <v>634</v>
      </c>
      <c r="C233" s="187">
        <v>849</v>
      </c>
      <c r="D233" s="9" t="s">
        <v>10</v>
      </c>
      <c r="E233" s="9" t="s">
        <v>9</v>
      </c>
      <c r="F233" s="9" t="s">
        <v>280</v>
      </c>
      <c r="G233" s="9"/>
      <c r="H233" s="47">
        <f>H234</f>
        <v>1215.5999999999999</v>
      </c>
      <c r="I233" s="189">
        <f>I234</f>
        <v>0</v>
      </c>
      <c r="J233" s="189">
        <f>J234</f>
        <v>0</v>
      </c>
    </row>
    <row r="234" spans="2:10" ht="30.75" customHeight="1">
      <c r="B234" s="250" t="s">
        <v>46</v>
      </c>
      <c r="C234" s="187">
        <v>849</v>
      </c>
      <c r="D234" s="9" t="s">
        <v>10</v>
      </c>
      <c r="E234" s="9" t="s">
        <v>9</v>
      </c>
      <c r="F234" s="9" t="s">
        <v>280</v>
      </c>
      <c r="G234" s="9" t="s">
        <v>27</v>
      </c>
      <c r="H234" s="47">
        <v>1215.5999999999999</v>
      </c>
      <c r="I234" s="189">
        <v>0</v>
      </c>
      <c r="J234" s="189">
        <v>0</v>
      </c>
    </row>
    <row r="235" spans="2:10" ht="18.75" customHeight="1">
      <c r="B235" s="190" t="s">
        <v>64</v>
      </c>
      <c r="C235" s="187">
        <v>849</v>
      </c>
      <c r="D235" s="188" t="s">
        <v>63</v>
      </c>
      <c r="E235" s="188"/>
      <c r="F235" s="188"/>
      <c r="G235" s="188"/>
      <c r="H235" s="191">
        <f>H236</f>
        <v>163.80000000000001</v>
      </c>
      <c r="I235" s="191">
        <f>I236</f>
        <v>163.80000000000001</v>
      </c>
      <c r="J235" s="191">
        <f>'5'!I210</f>
        <v>163.80000000000001</v>
      </c>
    </row>
    <row r="236" spans="2:10" ht="15" customHeight="1">
      <c r="B236" s="190" t="s">
        <v>295</v>
      </c>
      <c r="C236" s="187">
        <v>849</v>
      </c>
      <c r="D236" s="188" t="s">
        <v>63</v>
      </c>
      <c r="E236" s="188" t="s">
        <v>63</v>
      </c>
      <c r="F236" s="188"/>
      <c r="G236" s="188"/>
      <c r="H236" s="189">
        <f>H241</f>
        <v>163.80000000000001</v>
      </c>
      <c r="I236" s="189">
        <f>I241</f>
        <v>163.80000000000001</v>
      </c>
      <c r="J236" s="189">
        <f>'5'!I211</f>
        <v>163.80000000000001</v>
      </c>
    </row>
    <row r="237" spans="2:10" ht="18" customHeight="1">
      <c r="B237" s="190" t="s">
        <v>54</v>
      </c>
      <c r="C237" s="187">
        <v>849</v>
      </c>
      <c r="D237" s="188" t="s">
        <v>63</v>
      </c>
      <c r="E237" s="188" t="s">
        <v>63</v>
      </c>
      <c r="F237" s="188" t="s">
        <v>139</v>
      </c>
      <c r="G237" s="188"/>
      <c r="H237" s="189">
        <f>'5'!G215</f>
        <v>0</v>
      </c>
      <c r="I237" s="189">
        <f>'5'!H215</f>
        <v>0</v>
      </c>
      <c r="J237" s="189">
        <f>'5'!I215</f>
        <v>0</v>
      </c>
    </row>
    <row r="238" spans="2:10" ht="51" customHeight="1">
      <c r="B238" s="190" t="s">
        <v>324</v>
      </c>
      <c r="C238" s="187">
        <v>849</v>
      </c>
      <c r="D238" s="188" t="s">
        <v>63</v>
      </c>
      <c r="E238" s="188" t="s">
        <v>63</v>
      </c>
      <c r="F238" s="188" t="s">
        <v>318</v>
      </c>
      <c r="G238" s="188"/>
      <c r="H238" s="189">
        <f>'5'!G216</f>
        <v>0</v>
      </c>
      <c r="I238" s="189">
        <f>'5'!H216</f>
        <v>0</v>
      </c>
      <c r="J238" s="189">
        <f>'5'!I216</f>
        <v>0</v>
      </c>
    </row>
    <row r="239" spans="2:10" ht="47.25">
      <c r="B239" s="190" t="s">
        <v>117</v>
      </c>
      <c r="C239" s="187">
        <v>849</v>
      </c>
      <c r="D239" s="188" t="s">
        <v>63</v>
      </c>
      <c r="E239" s="188" t="s">
        <v>63</v>
      </c>
      <c r="F239" s="188" t="s">
        <v>319</v>
      </c>
      <c r="G239" s="188"/>
      <c r="H239" s="189">
        <f>'5'!G217</f>
        <v>0</v>
      </c>
      <c r="I239" s="189">
        <f>'5'!H217</f>
        <v>0</v>
      </c>
      <c r="J239" s="189">
        <f>'5'!I217</f>
        <v>0</v>
      </c>
    </row>
    <row r="240" spans="2:10" ht="21" customHeight="1">
      <c r="B240" s="190" t="s">
        <v>39</v>
      </c>
      <c r="C240" s="187">
        <v>849</v>
      </c>
      <c r="D240" s="188" t="s">
        <v>63</v>
      </c>
      <c r="E240" s="188" t="s">
        <v>63</v>
      </c>
      <c r="F240" s="188" t="s">
        <v>319</v>
      </c>
      <c r="G240" s="188" t="s">
        <v>30</v>
      </c>
      <c r="H240" s="189">
        <f>'5'!G218</f>
        <v>0</v>
      </c>
      <c r="I240" s="189">
        <f>'5'!H218</f>
        <v>0</v>
      </c>
      <c r="J240" s="189">
        <f>'5'!I218</f>
        <v>0</v>
      </c>
    </row>
    <row r="241" spans="2:10" ht="21" customHeight="1">
      <c r="B241" s="190" t="s">
        <v>458</v>
      </c>
      <c r="C241" s="187">
        <v>849</v>
      </c>
      <c r="D241" s="188" t="s">
        <v>63</v>
      </c>
      <c r="E241" s="188" t="s">
        <v>63</v>
      </c>
      <c r="F241" s="188" t="s">
        <v>459</v>
      </c>
      <c r="G241" s="188"/>
      <c r="H241" s="189">
        <f>H242</f>
        <v>163.80000000000001</v>
      </c>
      <c r="I241" s="189">
        <f>I242</f>
        <v>163.80000000000001</v>
      </c>
      <c r="J241" s="189">
        <v>0</v>
      </c>
    </row>
    <row r="242" spans="2:10" ht="25.5" customHeight="1">
      <c r="B242" s="190" t="str">
        <f>'4!'!B244</f>
        <v>Проведение мероприятий  для детей и молодежи</v>
      </c>
      <c r="C242" s="187">
        <v>849</v>
      </c>
      <c r="D242" s="188" t="s">
        <v>63</v>
      </c>
      <c r="E242" s="188" t="s">
        <v>63</v>
      </c>
      <c r="F242" s="188" t="s">
        <v>460</v>
      </c>
      <c r="G242" s="188"/>
      <c r="H242" s="189">
        <f>H243</f>
        <v>163.80000000000001</v>
      </c>
      <c r="I242" s="189">
        <f>I243</f>
        <v>163.80000000000001</v>
      </c>
      <c r="J242" s="189">
        <v>0</v>
      </c>
    </row>
    <row r="243" spans="2:10" ht="25.5" customHeight="1">
      <c r="B243" s="190" t="str">
        <f>B252</f>
        <v>Субсидия бюджетным учреждениям</v>
      </c>
      <c r="C243" s="187">
        <v>849</v>
      </c>
      <c r="D243" s="188" t="s">
        <v>63</v>
      </c>
      <c r="E243" s="188" t="s">
        <v>63</v>
      </c>
      <c r="F243" s="188" t="s">
        <v>515</v>
      </c>
      <c r="G243" s="188" t="s">
        <v>81</v>
      </c>
      <c r="H243" s="189">
        <f>'4!'!G244</f>
        <v>163.80000000000001</v>
      </c>
      <c r="I243" s="189">
        <f>'4!'!H244</f>
        <v>163.80000000000001</v>
      </c>
      <c r="J243" s="189">
        <v>0</v>
      </c>
    </row>
    <row r="244" spans="2:10" ht="18.75" customHeight="1">
      <c r="B244" s="190" t="s">
        <v>130</v>
      </c>
      <c r="C244" s="187">
        <v>849</v>
      </c>
      <c r="D244" s="188" t="s">
        <v>11</v>
      </c>
      <c r="E244" s="188"/>
      <c r="F244" s="188"/>
      <c r="G244" s="188"/>
      <c r="H244" s="191">
        <f>H245</f>
        <v>9562.0999999999985</v>
      </c>
      <c r="I244" s="191">
        <f>I245</f>
        <v>7500</v>
      </c>
      <c r="J244" s="191">
        <f>'5'!I219</f>
        <v>7500</v>
      </c>
    </row>
    <row r="245" spans="2:10" ht="17.25" customHeight="1">
      <c r="B245" s="190" t="s">
        <v>61</v>
      </c>
      <c r="C245" s="187">
        <v>849</v>
      </c>
      <c r="D245" s="188" t="s">
        <v>11</v>
      </c>
      <c r="E245" s="188" t="s">
        <v>6</v>
      </c>
      <c r="F245" s="188"/>
      <c r="G245" s="188"/>
      <c r="H245" s="189">
        <f>H246+H255</f>
        <v>9562.0999999999985</v>
      </c>
      <c r="I245" s="189">
        <f>I246+I255</f>
        <v>7500</v>
      </c>
      <c r="J245" s="189">
        <f>'5'!I220</f>
        <v>7500</v>
      </c>
    </row>
    <row r="246" spans="2:10" ht="22.5" customHeight="1">
      <c r="B246" s="190" t="s">
        <v>71</v>
      </c>
      <c r="C246" s="187">
        <v>849</v>
      </c>
      <c r="D246" s="188" t="s">
        <v>11</v>
      </c>
      <c r="E246" s="188" t="s">
        <v>6</v>
      </c>
      <c r="F246" s="188" t="s">
        <v>183</v>
      </c>
      <c r="G246" s="188"/>
      <c r="H246" s="189">
        <f>H247+H249+H251+H253</f>
        <v>8462.0999999999985</v>
      </c>
      <c r="I246" s="189">
        <f>I247+I251</f>
        <v>6400</v>
      </c>
      <c r="J246" s="189">
        <f>J247+J251</f>
        <v>6400</v>
      </c>
    </row>
    <row r="247" spans="2:10" ht="19.5" customHeight="1">
      <c r="B247" s="190" t="s">
        <v>72</v>
      </c>
      <c r="C247" s="187">
        <v>849</v>
      </c>
      <c r="D247" s="188" t="s">
        <v>11</v>
      </c>
      <c r="E247" s="188" t="s">
        <v>6</v>
      </c>
      <c r="F247" s="188" t="s">
        <v>184</v>
      </c>
      <c r="G247" s="188"/>
      <c r="H247" s="189">
        <f>H248</f>
        <v>4501.8999999999996</v>
      </c>
      <c r="I247" s="189">
        <f>I248</f>
        <v>4501.8999999999996</v>
      </c>
      <c r="J247" s="189">
        <f>J248</f>
        <v>4501.8999999999996</v>
      </c>
    </row>
    <row r="248" spans="2:10" ht="22.5" customHeight="1">
      <c r="B248" s="190" t="s">
        <v>82</v>
      </c>
      <c r="C248" s="187">
        <v>849</v>
      </c>
      <c r="D248" s="188" t="s">
        <v>11</v>
      </c>
      <c r="E248" s="188" t="s">
        <v>6</v>
      </c>
      <c r="F248" s="188" t="s">
        <v>184</v>
      </c>
      <c r="G248" s="188" t="s">
        <v>81</v>
      </c>
      <c r="H248" s="189">
        <f>'4!'!G254</f>
        <v>4501.8999999999996</v>
      </c>
      <c r="I248" s="189">
        <f>H248</f>
        <v>4501.8999999999996</v>
      </c>
      <c r="J248" s="189">
        <f>'5'!I223</f>
        <v>4501.8999999999996</v>
      </c>
    </row>
    <row r="249" spans="2:10" ht="34.5" customHeight="1">
      <c r="B249" s="190" t="s">
        <v>339</v>
      </c>
      <c r="C249" s="187">
        <v>849</v>
      </c>
      <c r="D249" s="188" t="s">
        <v>11</v>
      </c>
      <c r="E249" s="188" t="s">
        <v>6</v>
      </c>
      <c r="F249" s="188" t="s">
        <v>340</v>
      </c>
      <c r="G249" s="188"/>
      <c r="H249" s="189">
        <f>H250</f>
        <v>607.49999999999989</v>
      </c>
      <c r="I249" s="203">
        <f>I250</f>
        <v>0</v>
      </c>
      <c r="J249" s="203">
        <f>J250</f>
        <v>0</v>
      </c>
    </row>
    <row r="250" spans="2:10" ht="21.75" customHeight="1">
      <c r="B250" s="190" t="str">
        <f>B248</f>
        <v>Субсидия бюджетным учреждениям</v>
      </c>
      <c r="C250" s="187">
        <v>849</v>
      </c>
      <c r="D250" s="188" t="s">
        <v>11</v>
      </c>
      <c r="E250" s="188" t="s">
        <v>6</v>
      </c>
      <c r="F250" s="188" t="s">
        <v>340</v>
      </c>
      <c r="G250" s="188" t="s">
        <v>81</v>
      </c>
      <c r="H250" s="189">
        <f>'4!'!G259</f>
        <v>607.49999999999989</v>
      </c>
      <c r="I250" s="189">
        <v>0</v>
      </c>
      <c r="J250" s="189">
        <v>0</v>
      </c>
    </row>
    <row r="251" spans="2:10" ht="21.75" customHeight="1">
      <c r="B251" s="190" t="s">
        <v>323</v>
      </c>
      <c r="C251" s="187">
        <v>849</v>
      </c>
      <c r="D251" s="188" t="s">
        <v>11</v>
      </c>
      <c r="E251" s="188" t="s">
        <v>6</v>
      </c>
      <c r="F251" s="188" t="s">
        <v>457</v>
      </c>
      <c r="G251" s="188"/>
      <c r="H251" s="189">
        <f>H252</f>
        <v>1935.1999999999998</v>
      </c>
      <c r="I251" s="189">
        <f>I252</f>
        <v>1898.1</v>
      </c>
      <c r="J251" s="189">
        <f>'5'!I227</f>
        <v>1898.1</v>
      </c>
    </row>
    <row r="252" spans="2:10" ht="18.75" customHeight="1">
      <c r="B252" s="190" t="s">
        <v>82</v>
      </c>
      <c r="C252" s="187">
        <v>849</v>
      </c>
      <c r="D252" s="188" t="s">
        <v>11</v>
      </c>
      <c r="E252" s="188" t="s">
        <v>6</v>
      </c>
      <c r="F252" s="188" t="s">
        <v>457</v>
      </c>
      <c r="G252" s="188" t="s">
        <v>81</v>
      </c>
      <c r="H252" s="189">
        <f>'4!'!G257</f>
        <v>1935.1999999999998</v>
      </c>
      <c r="I252" s="189">
        <f>'4!'!H257</f>
        <v>1898.1</v>
      </c>
      <c r="J252" s="189">
        <f>J251</f>
        <v>1898.1</v>
      </c>
    </row>
    <row r="253" spans="2:10" ht="18.75" customHeight="1">
      <c r="B253" s="250" t="s">
        <v>633</v>
      </c>
      <c r="C253" s="187">
        <v>849</v>
      </c>
      <c r="D253" s="9" t="s">
        <v>11</v>
      </c>
      <c r="E253" s="9" t="s">
        <v>6</v>
      </c>
      <c r="F253" s="9" t="s">
        <v>632</v>
      </c>
      <c r="G253" s="9"/>
      <c r="H253" s="74">
        <f>H254</f>
        <v>1417.5</v>
      </c>
      <c r="I253" s="189">
        <v>0</v>
      </c>
      <c r="J253" s="189"/>
    </row>
    <row r="254" spans="2:10" ht="18.75" customHeight="1">
      <c r="B254" s="250" t="str">
        <f>B252</f>
        <v>Субсидия бюджетным учреждениям</v>
      </c>
      <c r="C254" s="187">
        <v>849</v>
      </c>
      <c r="D254" s="9" t="s">
        <v>11</v>
      </c>
      <c r="E254" s="9" t="s">
        <v>6</v>
      </c>
      <c r="F254" s="9" t="s">
        <v>632</v>
      </c>
      <c r="G254" s="9" t="s">
        <v>81</v>
      </c>
      <c r="H254" s="74">
        <v>1417.5</v>
      </c>
      <c r="I254" s="189">
        <v>0</v>
      </c>
      <c r="J254" s="189"/>
    </row>
    <row r="255" spans="2:10" ht="20.25" customHeight="1">
      <c r="B255" s="190" t="s">
        <v>54</v>
      </c>
      <c r="C255" s="187">
        <v>849</v>
      </c>
      <c r="D255" s="188" t="s">
        <v>11</v>
      </c>
      <c r="E255" s="188" t="s">
        <v>6</v>
      </c>
      <c r="F255" s="188" t="s">
        <v>139</v>
      </c>
      <c r="G255" s="188"/>
      <c r="H255" s="189">
        <f>H256</f>
        <v>1100</v>
      </c>
      <c r="I255" s="189">
        <f t="shared" ref="I255:J257" si="28">I256</f>
        <v>1100</v>
      </c>
      <c r="J255" s="189">
        <f t="shared" si="28"/>
        <v>1100</v>
      </c>
    </row>
    <row r="256" spans="2:10" ht="35.25" customHeight="1">
      <c r="B256" s="190" t="s">
        <v>315</v>
      </c>
      <c r="C256" s="187">
        <v>849</v>
      </c>
      <c r="D256" s="188" t="s">
        <v>11</v>
      </c>
      <c r="E256" s="188" t="s">
        <v>6</v>
      </c>
      <c r="F256" s="188" t="s">
        <v>185</v>
      </c>
      <c r="G256" s="188"/>
      <c r="H256" s="189">
        <f>H257</f>
        <v>1100</v>
      </c>
      <c r="I256" s="189">
        <f t="shared" si="28"/>
        <v>1100</v>
      </c>
      <c r="J256" s="189">
        <f t="shared" si="28"/>
        <v>1100</v>
      </c>
    </row>
    <row r="257" spans="2:10" ht="50.25" customHeight="1">
      <c r="B257" s="190" t="s">
        <v>117</v>
      </c>
      <c r="C257" s="187">
        <v>849</v>
      </c>
      <c r="D257" s="188" t="s">
        <v>11</v>
      </c>
      <c r="E257" s="188" t="s">
        <v>6</v>
      </c>
      <c r="F257" s="188" t="s">
        <v>186</v>
      </c>
      <c r="G257" s="188"/>
      <c r="H257" s="189">
        <f>H258</f>
        <v>1100</v>
      </c>
      <c r="I257" s="189">
        <f t="shared" si="28"/>
        <v>1100</v>
      </c>
      <c r="J257" s="189">
        <f t="shared" si="28"/>
        <v>1100</v>
      </c>
    </row>
    <row r="258" spans="2:10" ht="19.5" customHeight="1">
      <c r="B258" s="190" t="s">
        <v>39</v>
      </c>
      <c r="C258" s="187">
        <v>849</v>
      </c>
      <c r="D258" s="188" t="s">
        <v>11</v>
      </c>
      <c r="E258" s="188" t="s">
        <v>6</v>
      </c>
      <c r="F258" s="188" t="s">
        <v>186</v>
      </c>
      <c r="G258" s="188" t="s">
        <v>30</v>
      </c>
      <c r="H258" s="189">
        <f>'4!'!G265</f>
        <v>1100</v>
      </c>
      <c r="I258" s="189">
        <f>H258</f>
        <v>1100</v>
      </c>
      <c r="J258" s="189">
        <f>I258</f>
        <v>1100</v>
      </c>
    </row>
    <row r="259" spans="2:10" ht="17.25" customHeight="1">
      <c r="B259" s="193" t="s">
        <v>326</v>
      </c>
      <c r="C259" s="187">
        <v>849</v>
      </c>
      <c r="D259" s="195" t="s">
        <v>11</v>
      </c>
      <c r="E259" s="195" t="s">
        <v>7</v>
      </c>
      <c r="F259" s="188" t="s">
        <v>334</v>
      </c>
      <c r="G259" s="195"/>
      <c r="H259" s="204">
        <f>H260</f>
        <v>0</v>
      </c>
      <c r="I259" s="204">
        <f>I260</f>
        <v>0</v>
      </c>
      <c r="J259" s="204">
        <f>J260</f>
        <v>0</v>
      </c>
    </row>
    <row r="260" spans="2:10" ht="17.25" customHeight="1">
      <c r="B260" s="190" t="s">
        <v>327</v>
      </c>
      <c r="C260" s="187">
        <v>849</v>
      </c>
      <c r="D260" s="188" t="s">
        <v>11</v>
      </c>
      <c r="E260" s="188" t="s">
        <v>7</v>
      </c>
      <c r="F260" s="188" t="s">
        <v>328</v>
      </c>
      <c r="G260" s="188"/>
      <c r="H260" s="204">
        <f>H261+H263</f>
        <v>0</v>
      </c>
      <c r="I260" s="204">
        <f>I261+I263</f>
        <v>0</v>
      </c>
      <c r="J260" s="204">
        <f>J261+J263</f>
        <v>0</v>
      </c>
    </row>
    <row r="261" spans="2:10" ht="36" customHeight="1">
      <c r="B261" s="190" t="s">
        <v>329</v>
      </c>
      <c r="C261" s="187">
        <v>849</v>
      </c>
      <c r="D261" s="188" t="s">
        <v>11</v>
      </c>
      <c r="E261" s="188" t="s">
        <v>7</v>
      </c>
      <c r="F261" s="188" t="s">
        <v>330</v>
      </c>
      <c r="G261" s="188"/>
      <c r="H261" s="204">
        <f>H262</f>
        <v>0</v>
      </c>
      <c r="I261" s="204">
        <f>I262</f>
        <v>0</v>
      </c>
      <c r="J261" s="204">
        <f>J262</f>
        <v>0</v>
      </c>
    </row>
    <row r="262" spans="2:10" ht="36.75" customHeight="1">
      <c r="B262" s="190" t="s">
        <v>46</v>
      </c>
      <c r="C262" s="187">
        <v>849</v>
      </c>
      <c r="D262" s="188" t="s">
        <v>11</v>
      </c>
      <c r="E262" s="188" t="s">
        <v>7</v>
      </c>
      <c r="F262" s="188" t="s">
        <v>330</v>
      </c>
      <c r="G262" s="188" t="s">
        <v>27</v>
      </c>
      <c r="H262" s="204">
        <f>'5'!G237</f>
        <v>0</v>
      </c>
      <c r="I262" s="204">
        <f>'5'!H237</f>
        <v>0</v>
      </c>
      <c r="J262" s="204">
        <f>'5'!I237</f>
        <v>0</v>
      </c>
    </row>
    <row r="263" spans="2:10" ht="18" customHeight="1">
      <c r="B263" s="190" t="s">
        <v>332</v>
      </c>
      <c r="C263" s="187">
        <v>849</v>
      </c>
      <c r="D263" s="188" t="s">
        <v>11</v>
      </c>
      <c r="E263" s="188" t="s">
        <v>7</v>
      </c>
      <c r="F263" s="188" t="s">
        <v>343</v>
      </c>
      <c r="G263" s="188"/>
      <c r="H263" s="204">
        <f>H264</f>
        <v>0</v>
      </c>
      <c r="I263" s="204">
        <f>I264</f>
        <v>0</v>
      </c>
      <c r="J263" s="204">
        <f>J264</f>
        <v>0</v>
      </c>
    </row>
    <row r="264" spans="2:10" ht="39" customHeight="1">
      <c r="B264" s="190" t="s">
        <v>46</v>
      </c>
      <c r="C264" s="187">
        <v>849</v>
      </c>
      <c r="D264" s="188" t="s">
        <v>11</v>
      </c>
      <c r="E264" s="188" t="s">
        <v>7</v>
      </c>
      <c r="F264" s="188" t="s">
        <v>343</v>
      </c>
      <c r="G264" s="188" t="s">
        <v>27</v>
      </c>
      <c r="H264" s="204">
        <f>'5'!G239</f>
        <v>0</v>
      </c>
      <c r="I264" s="204">
        <f>'5'!H239</f>
        <v>0</v>
      </c>
      <c r="J264" s="204">
        <f>'5'!I239</f>
        <v>0</v>
      </c>
    </row>
    <row r="265" spans="2:10" ht="17.25" customHeight="1">
      <c r="B265" s="190" t="s">
        <v>24</v>
      </c>
      <c r="C265" s="188" t="s">
        <v>109</v>
      </c>
      <c r="D265" s="188" t="s">
        <v>15</v>
      </c>
      <c r="E265" s="188"/>
      <c r="F265" s="188"/>
      <c r="G265" s="188"/>
      <c r="H265" s="205">
        <f t="shared" ref="H265:I268" si="29">H266</f>
        <v>278.5</v>
      </c>
      <c r="I265" s="205">
        <f t="shared" si="29"/>
        <v>278.5</v>
      </c>
      <c r="J265" s="205">
        <f>'5'!I240</f>
        <v>278.5</v>
      </c>
    </row>
    <row r="266" spans="2:10" ht="15.75" customHeight="1">
      <c r="B266" s="190" t="s">
        <v>59</v>
      </c>
      <c r="C266" s="187">
        <v>849</v>
      </c>
      <c r="D266" s="188" t="s">
        <v>15</v>
      </c>
      <c r="E266" s="188" t="s">
        <v>6</v>
      </c>
      <c r="F266" s="188"/>
      <c r="G266" s="188"/>
      <c r="H266" s="204">
        <f t="shared" si="29"/>
        <v>278.5</v>
      </c>
      <c r="I266" s="204">
        <f t="shared" si="29"/>
        <v>278.5</v>
      </c>
      <c r="J266" s="204">
        <f>'5'!I241</f>
        <v>278.5</v>
      </c>
    </row>
    <row r="267" spans="2:10" ht="18" customHeight="1">
      <c r="B267" s="190" t="s">
        <v>89</v>
      </c>
      <c r="C267" s="187">
        <v>849</v>
      </c>
      <c r="D267" s="188" t="s">
        <v>15</v>
      </c>
      <c r="E267" s="188" t="s">
        <v>6</v>
      </c>
      <c r="F267" s="188" t="s">
        <v>187</v>
      </c>
      <c r="G267" s="188"/>
      <c r="H267" s="204">
        <f t="shared" si="29"/>
        <v>278.5</v>
      </c>
      <c r="I267" s="204">
        <f t="shared" si="29"/>
        <v>278.5</v>
      </c>
      <c r="J267" s="204">
        <f>'5'!I242</f>
        <v>278.5</v>
      </c>
    </row>
    <row r="268" spans="2:10" ht="18" customHeight="1">
      <c r="B268" s="190" t="s">
        <v>60</v>
      </c>
      <c r="C268" s="187">
        <v>849</v>
      </c>
      <c r="D268" s="188" t="s">
        <v>15</v>
      </c>
      <c r="E268" s="188" t="s">
        <v>6</v>
      </c>
      <c r="F268" s="188" t="s">
        <v>188</v>
      </c>
      <c r="G268" s="188"/>
      <c r="H268" s="204">
        <f t="shared" si="29"/>
        <v>278.5</v>
      </c>
      <c r="I268" s="204">
        <f t="shared" si="29"/>
        <v>278.5</v>
      </c>
      <c r="J268" s="204">
        <f>'5'!I243</f>
        <v>278.5</v>
      </c>
    </row>
    <row r="269" spans="2:10" ht="16.5" customHeight="1">
      <c r="B269" s="190" t="s">
        <v>574</v>
      </c>
      <c r="C269" s="187">
        <v>849</v>
      </c>
      <c r="D269" s="188" t="s">
        <v>15</v>
      </c>
      <c r="E269" s="188" t="s">
        <v>6</v>
      </c>
      <c r="F269" s="188" t="s">
        <v>188</v>
      </c>
      <c r="G269" s="188" t="s">
        <v>638</v>
      </c>
      <c r="H269" s="204">
        <f>'4!'!G271</f>
        <v>278.5</v>
      </c>
      <c r="I269" s="204">
        <f>'4!'!H271</f>
        <v>278.5</v>
      </c>
      <c r="J269" s="204">
        <f>'5'!I244</f>
        <v>278.5</v>
      </c>
    </row>
    <row r="270" spans="2:10" ht="15.75">
      <c r="B270" s="190" t="s">
        <v>31</v>
      </c>
      <c r="C270" s="187">
        <v>849</v>
      </c>
      <c r="D270" s="188" t="s">
        <v>32</v>
      </c>
      <c r="E270" s="188"/>
      <c r="F270" s="188"/>
      <c r="G270" s="188"/>
      <c r="H270" s="229">
        <f t="shared" ref="H270:I272" si="30">H271</f>
        <v>1746.5</v>
      </c>
      <c r="I270" s="229">
        <f t="shared" si="30"/>
        <v>1746.5</v>
      </c>
      <c r="J270" s="205">
        <f>'5'!I245</f>
        <v>1746.5</v>
      </c>
    </row>
    <row r="271" spans="2:10" ht="15.75">
      <c r="B271" s="190" t="s">
        <v>100</v>
      </c>
      <c r="C271" s="187">
        <v>849</v>
      </c>
      <c r="D271" s="188" t="s">
        <v>32</v>
      </c>
      <c r="E271" s="188" t="s">
        <v>6</v>
      </c>
      <c r="F271" s="188"/>
      <c r="G271" s="188"/>
      <c r="H271" s="230">
        <f t="shared" si="30"/>
        <v>1746.5</v>
      </c>
      <c r="I271" s="230">
        <f t="shared" si="30"/>
        <v>1746.5</v>
      </c>
      <c r="J271" s="204">
        <f>'5'!I246</f>
        <v>1746.5</v>
      </c>
    </row>
    <row r="272" spans="2:10" ht="15.75">
      <c r="B272" s="190" t="s">
        <v>54</v>
      </c>
      <c r="C272" s="187">
        <v>849</v>
      </c>
      <c r="D272" s="188" t="s">
        <v>32</v>
      </c>
      <c r="E272" s="188" t="s">
        <v>6</v>
      </c>
      <c r="F272" s="188" t="s">
        <v>139</v>
      </c>
      <c r="G272" s="188"/>
      <c r="H272" s="230">
        <f t="shared" si="30"/>
        <v>1746.5</v>
      </c>
      <c r="I272" s="230">
        <f t="shared" si="30"/>
        <v>1746.5</v>
      </c>
      <c r="J272" s="206">
        <f>J273</f>
        <v>1746.5</v>
      </c>
    </row>
    <row r="273" spans="2:10" ht="36.75" customHeight="1">
      <c r="B273" s="190" t="s">
        <v>309</v>
      </c>
      <c r="C273" s="187">
        <v>849</v>
      </c>
      <c r="D273" s="188" t="s">
        <v>32</v>
      </c>
      <c r="E273" s="188" t="s">
        <v>6</v>
      </c>
      <c r="F273" s="188" t="s">
        <v>310</v>
      </c>
      <c r="G273" s="188"/>
      <c r="H273" s="230">
        <f>H274</f>
        <v>1746.5</v>
      </c>
      <c r="I273" s="230">
        <f>I275</f>
        <v>1746.5</v>
      </c>
      <c r="J273" s="206">
        <f>J275</f>
        <v>1746.5</v>
      </c>
    </row>
    <row r="274" spans="2:10" ht="47.25">
      <c r="B274" s="190" t="s">
        <v>117</v>
      </c>
      <c r="C274" s="187">
        <v>849</v>
      </c>
      <c r="D274" s="188" t="s">
        <v>32</v>
      </c>
      <c r="E274" s="188" t="s">
        <v>6</v>
      </c>
      <c r="F274" s="188" t="s">
        <v>311</v>
      </c>
      <c r="G274" s="188"/>
      <c r="H274" s="230">
        <f>H275</f>
        <v>1746.5</v>
      </c>
      <c r="I274" s="231">
        <f>I275</f>
        <v>1746.5</v>
      </c>
      <c r="J274" s="189">
        <f>J275</f>
        <v>1746.5</v>
      </c>
    </row>
    <row r="275" spans="2:10" ht="18" customHeight="1">
      <c r="B275" s="190" t="s">
        <v>39</v>
      </c>
      <c r="C275" s="187">
        <v>849</v>
      </c>
      <c r="D275" s="188" t="s">
        <v>32</v>
      </c>
      <c r="E275" s="188" t="s">
        <v>6</v>
      </c>
      <c r="F275" s="188" t="s">
        <v>311</v>
      </c>
      <c r="G275" s="188" t="s">
        <v>30</v>
      </c>
      <c r="H275" s="230">
        <f>'4!'!G276</f>
        <v>1746.5</v>
      </c>
      <c r="I275" s="230">
        <f>'4!'!H276</f>
        <v>1746.5</v>
      </c>
      <c r="J275" s="189">
        <f>I275</f>
        <v>1746.5</v>
      </c>
    </row>
    <row r="276" spans="2:10" ht="21.75" customHeight="1">
      <c r="B276" s="190" t="s">
        <v>103</v>
      </c>
      <c r="C276" s="187">
        <v>849</v>
      </c>
      <c r="D276" s="188" t="s">
        <v>32</v>
      </c>
      <c r="E276" s="188" t="s">
        <v>6</v>
      </c>
      <c r="F276" s="188" t="s">
        <v>183</v>
      </c>
      <c r="G276" s="188"/>
      <c r="H276" s="204">
        <f>'5'!G251</f>
        <v>0</v>
      </c>
      <c r="I276" s="189">
        <f>I277</f>
        <v>0</v>
      </c>
      <c r="J276" s="189">
        <f>J277</f>
        <v>0</v>
      </c>
    </row>
    <row r="277" spans="2:10" ht="17.25" customHeight="1">
      <c r="B277" s="190" t="s">
        <v>320</v>
      </c>
      <c r="C277" s="187">
        <v>849</v>
      </c>
      <c r="D277" s="188" t="s">
        <v>32</v>
      </c>
      <c r="E277" s="188" t="s">
        <v>6</v>
      </c>
      <c r="F277" s="188" t="s">
        <v>189</v>
      </c>
      <c r="G277" s="188"/>
      <c r="H277" s="204">
        <f>'5'!G252</f>
        <v>0</v>
      </c>
      <c r="I277" s="189">
        <f>I278</f>
        <v>0</v>
      </c>
      <c r="J277" s="189">
        <f>J278</f>
        <v>0</v>
      </c>
    </row>
    <row r="278" spans="2:10" ht="18" customHeight="1">
      <c r="B278" s="190" t="s">
        <v>82</v>
      </c>
      <c r="C278" s="187">
        <v>849</v>
      </c>
      <c r="D278" s="188" t="s">
        <v>32</v>
      </c>
      <c r="E278" s="188" t="s">
        <v>6</v>
      </c>
      <c r="F278" s="188" t="s">
        <v>189</v>
      </c>
      <c r="G278" s="188" t="s">
        <v>81</v>
      </c>
      <c r="H278" s="204">
        <f>'5'!G253</f>
        <v>0</v>
      </c>
      <c r="I278" s="189">
        <v>0</v>
      </c>
      <c r="J278" s="189">
        <v>0</v>
      </c>
    </row>
    <row r="279" spans="2:10" ht="33.75" customHeight="1">
      <c r="B279" s="190" t="s">
        <v>335</v>
      </c>
      <c r="C279" s="187">
        <v>849</v>
      </c>
      <c r="D279" s="188" t="s">
        <v>32</v>
      </c>
      <c r="E279" s="188" t="s">
        <v>6</v>
      </c>
      <c r="F279" s="188" t="s">
        <v>340</v>
      </c>
      <c r="G279" s="188"/>
      <c r="H279" s="204">
        <f>'5'!G254</f>
        <v>0</v>
      </c>
      <c r="I279" s="189">
        <f>I280+I281</f>
        <v>0</v>
      </c>
      <c r="J279" s="189">
        <f>J280+J281</f>
        <v>0</v>
      </c>
    </row>
    <row r="280" spans="2:10" ht="34.5" customHeight="1">
      <c r="B280" s="190" t="s">
        <v>46</v>
      </c>
      <c r="C280" s="187">
        <v>849</v>
      </c>
      <c r="D280" s="188" t="s">
        <v>32</v>
      </c>
      <c r="E280" s="188" t="s">
        <v>6</v>
      </c>
      <c r="F280" s="188" t="s">
        <v>340</v>
      </c>
      <c r="G280" s="188" t="s">
        <v>27</v>
      </c>
      <c r="H280" s="204">
        <f>'5'!G255</f>
        <v>0</v>
      </c>
      <c r="I280" s="189">
        <v>0</v>
      </c>
      <c r="J280" s="189">
        <v>0</v>
      </c>
    </row>
    <row r="281" spans="2:10" ht="1.5" customHeight="1">
      <c r="B281" s="190" t="str">
        <f>'5'!B256</f>
        <v>Обеспечение мероприятий в области спорта и физической культуры</v>
      </c>
      <c r="C281" s="187">
        <v>849</v>
      </c>
      <c r="D281" s="188" t="s">
        <v>32</v>
      </c>
      <c r="E281" s="188" t="s">
        <v>6</v>
      </c>
      <c r="F281" s="188" t="s">
        <v>465</v>
      </c>
      <c r="G281" s="188"/>
      <c r="H281" s="204">
        <f>'5'!G256</f>
        <v>0</v>
      </c>
      <c r="I281" s="207">
        <v>0</v>
      </c>
      <c r="J281" s="207">
        <v>0</v>
      </c>
    </row>
    <row r="282" spans="2:10" ht="21.75" customHeight="1">
      <c r="B282" s="190" t="str">
        <f>'5'!B257</f>
        <v>Проведение мероприятий  для детей и молодежи</v>
      </c>
      <c r="C282" s="187">
        <v>849</v>
      </c>
      <c r="D282" s="188" t="s">
        <v>32</v>
      </c>
      <c r="E282" s="188" t="s">
        <v>6</v>
      </c>
      <c r="F282" s="188" t="s">
        <v>462</v>
      </c>
      <c r="G282" s="188"/>
      <c r="H282" s="204">
        <f>'5'!G257</f>
        <v>0</v>
      </c>
      <c r="I282" s="189">
        <f>I283</f>
        <v>0</v>
      </c>
      <c r="J282" s="189">
        <f>J283</f>
        <v>0</v>
      </c>
    </row>
    <row r="283" spans="2:10" ht="34.5" customHeight="1">
      <c r="B283" s="190" t="s">
        <v>46</v>
      </c>
      <c r="C283" s="187">
        <v>849</v>
      </c>
      <c r="D283" s="188" t="s">
        <v>32</v>
      </c>
      <c r="E283" s="188" t="s">
        <v>6</v>
      </c>
      <c r="F283" s="188" t="s">
        <v>461</v>
      </c>
      <c r="G283" s="188" t="s">
        <v>27</v>
      </c>
      <c r="H283" s="204">
        <f>'5'!G258</f>
        <v>0</v>
      </c>
      <c r="I283" s="189">
        <v>0</v>
      </c>
      <c r="J283" s="189">
        <v>0</v>
      </c>
    </row>
    <row r="284" spans="2:10" ht="31.5">
      <c r="B284" s="201" t="s">
        <v>85</v>
      </c>
      <c r="C284" s="208">
        <v>962</v>
      </c>
      <c r="D284" s="188"/>
      <c r="E284" s="188"/>
      <c r="F284" s="188"/>
      <c r="G284" s="188"/>
      <c r="H284" s="191">
        <f>H285+H304</f>
        <v>784.7</v>
      </c>
      <c r="I284" s="191">
        <f>I285+I304</f>
        <v>1874.6</v>
      </c>
      <c r="J284" s="191">
        <f>J291+J300+J304</f>
        <v>749.6</v>
      </c>
    </row>
    <row r="285" spans="2:10" ht="15.75" customHeight="1">
      <c r="B285" s="257" t="s">
        <v>13</v>
      </c>
      <c r="C285" s="10">
        <v>962</v>
      </c>
      <c r="D285" s="9" t="s">
        <v>6</v>
      </c>
      <c r="E285" s="9"/>
      <c r="F285" s="9"/>
      <c r="G285" s="9"/>
      <c r="H285" s="21">
        <f>H286+H291+H300</f>
        <v>734.7</v>
      </c>
      <c r="I285" s="21">
        <f>I286+I291+I300</f>
        <v>1824.6</v>
      </c>
      <c r="J285" s="21">
        <f>J286+J291+J330+J352+J336</f>
        <v>481</v>
      </c>
    </row>
    <row r="286" spans="2:10" ht="39" customHeight="1">
      <c r="B286" s="257" t="s">
        <v>34</v>
      </c>
      <c r="C286" s="10">
        <v>962</v>
      </c>
      <c r="D286" s="9" t="s">
        <v>6</v>
      </c>
      <c r="E286" s="9" t="s">
        <v>8</v>
      </c>
      <c r="F286" s="9"/>
      <c r="G286" s="9"/>
      <c r="H286" s="18">
        <f t="shared" ref="H286:J287" si="31">H287</f>
        <v>7.7</v>
      </c>
      <c r="I286" s="18">
        <f t="shared" si="31"/>
        <v>1097.5999999999999</v>
      </c>
      <c r="J286" s="18">
        <f t="shared" si="31"/>
        <v>0</v>
      </c>
    </row>
    <row r="287" spans="2:10" ht="36" customHeight="1">
      <c r="B287" s="14" t="s">
        <v>43</v>
      </c>
      <c r="C287" s="10">
        <v>962</v>
      </c>
      <c r="D287" s="9" t="s">
        <v>6</v>
      </c>
      <c r="E287" s="9" t="s">
        <v>8</v>
      </c>
      <c r="F287" s="9" t="s">
        <v>131</v>
      </c>
      <c r="G287" s="9"/>
      <c r="H287" s="18">
        <f t="shared" si="31"/>
        <v>7.7</v>
      </c>
      <c r="I287" s="18">
        <f t="shared" si="31"/>
        <v>1097.5999999999999</v>
      </c>
      <c r="J287" s="18">
        <f t="shared" si="31"/>
        <v>0</v>
      </c>
    </row>
    <row r="288" spans="2:10" ht="22.5" customHeight="1">
      <c r="B288" s="257" t="s">
        <v>35</v>
      </c>
      <c r="C288" s="10">
        <v>962</v>
      </c>
      <c r="D288" s="9" t="s">
        <v>6</v>
      </c>
      <c r="E288" s="9" t="s">
        <v>8</v>
      </c>
      <c r="F288" s="9" t="s">
        <v>132</v>
      </c>
      <c r="G288" s="9"/>
      <c r="H288" s="18">
        <f>H290</f>
        <v>7.7</v>
      </c>
      <c r="I288" s="18">
        <f>I290</f>
        <v>1097.5999999999999</v>
      </c>
      <c r="J288" s="18">
        <f>J290</f>
        <v>0</v>
      </c>
    </row>
    <row r="289" spans="2:10" ht="37.5" customHeight="1">
      <c r="B289" s="257" t="s">
        <v>115</v>
      </c>
      <c r="C289" s="10">
        <v>962</v>
      </c>
      <c r="D289" s="9" t="s">
        <v>6</v>
      </c>
      <c r="E289" s="9" t="s">
        <v>8</v>
      </c>
      <c r="F289" s="9" t="s">
        <v>133</v>
      </c>
      <c r="G289" s="9"/>
      <c r="H289" s="18">
        <f>H288</f>
        <v>7.7</v>
      </c>
      <c r="I289" s="18">
        <f>I288</f>
        <v>1097.5999999999999</v>
      </c>
      <c r="J289" s="18">
        <f>J288</f>
        <v>0</v>
      </c>
    </row>
    <row r="290" spans="2:10" ht="39" customHeight="1">
      <c r="B290" s="257" t="s">
        <v>29</v>
      </c>
      <c r="C290" s="10">
        <v>962</v>
      </c>
      <c r="D290" s="9" t="s">
        <v>6</v>
      </c>
      <c r="E290" s="9" t="s">
        <v>8</v>
      </c>
      <c r="F290" s="9" t="s">
        <v>133</v>
      </c>
      <c r="G290" s="9" t="s">
        <v>26</v>
      </c>
      <c r="H290" s="18">
        <v>7.7</v>
      </c>
      <c r="I290" s="18">
        <f>'4!'!H22</f>
        <v>1097.5999999999999</v>
      </c>
      <c r="J290" s="18">
        <f>'5'!I305</f>
        <v>0</v>
      </c>
    </row>
    <row r="291" spans="2:10" ht="57" customHeight="1">
      <c r="B291" s="190" t="s">
        <v>128</v>
      </c>
      <c r="C291" s="187">
        <v>962</v>
      </c>
      <c r="D291" s="188" t="s">
        <v>6</v>
      </c>
      <c r="E291" s="188" t="s">
        <v>9</v>
      </c>
      <c r="F291" s="188"/>
      <c r="G291" s="188"/>
      <c r="H291" s="191">
        <f>H292</f>
        <v>481</v>
      </c>
      <c r="I291" s="191">
        <f>I292</f>
        <v>481</v>
      </c>
      <c r="J291" s="191">
        <f>J292</f>
        <v>481</v>
      </c>
    </row>
    <row r="292" spans="2:10" ht="31.5">
      <c r="B292" s="209" t="s">
        <v>79</v>
      </c>
      <c r="C292" s="187">
        <v>962</v>
      </c>
      <c r="D292" s="188" t="s">
        <v>6</v>
      </c>
      <c r="E292" s="188" t="s">
        <v>9</v>
      </c>
      <c r="F292" s="188" t="s">
        <v>134</v>
      </c>
      <c r="G292" s="188"/>
      <c r="H292" s="189">
        <f>H293</f>
        <v>481</v>
      </c>
      <c r="I292" s="189">
        <f>I293</f>
        <v>481</v>
      </c>
      <c r="J292" s="189">
        <f>'5'!I22</f>
        <v>481</v>
      </c>
    </row>
    <row r="293" spans="2:10" ht="31.5">
      <c r="B293" s="190" t="s">
        <v>44</v>
      </c>
      <c r="C293" s="187">
        <v>962</v>
      </c>
      <c r="D293" s="188" t="s">
        <v>6</v>
      </c>
      <c r="E293" s="188" t="s">
        <v>9</v>
      </c>
      <c r="F293" s="188" t="s">
        <v>135</v>
      </c>
      <c r="G293" s="188"/>
      <c r="H293" s="189">
        <f>H294+H295+H296</f>
        <v>481</v>
      </c>
      <c r="I293" s="189">
        <f>I294+I295+I296</f>
        <v>481</v>
      </c>
      <c r="J293" s="189">
        <f>'5'!I23</f>
        <v>481</v>
      </c>
    </row>
    <row r="294" spans="2:10" ht="31.5">
      <c r="B294" s="190" t="s">
        <v>29</v>
      </c>
      <c r="C294" s="187">
        <v>962</v>
      </c>
      <c r="D294" s="188" t="s">
        <v>6</v>
      </c>
      <c r="E294" s="188" t="s">
        <v>9</v>
      </c>
      <c r="F294" s="188" t="s">
        <v>135</v>
      </c>
      <c r="G294" s="188" t="s">
        <v>26</v>
      </c>
      <c r="H294" s="189">
        <f>'4!'!G26</f>
        <v>392</v>
      </c>
      <c r="I294" s="189">
        <f>'4!'!H26</f>
        <v>392</v>
      </c>
      <c r="J294" s="189">
        <f>'5'!I24</f>
        <v>392</v>
      </c>
    </row>
    <row r="295" spans="2:10" ht="31.5">
      <c r="B295" s="190" t="s">
        <v>46</v>
      </c>
      <c r="C295" s="187">
        <v>962</v>
      </c>
      <c r="D295" s="188" t="s">
        <v>6</v>
      </c>
      <c r="E295" s="188" t="s">
        <v>9</v>
      </c>
      <c r="F295" s="188" t="s">
        <v>135</v>
      </c>
      <c r="G295" s="188" t="s">
        <v>27</v>
      </c>
      <c r="H295" s="189">
        <f>'4!'!G27</f>
        <v>89</v>
      </c>
      <c r="I295" s="189">
        <f>'4!'!H27</f>
        <v>89</v>
      </c>
      <c r="J295" s="189">
        <f>'5'!I25</f>
        <v>89</v>
      </c>
    </row>
    <row r="296" spans="2:10" ht="19.5" customHeight="1">
      <c r="B296" s="190" t="s">
        <v>25</v>
      </c>
      <c r="C296" s="187">
        <v>962</v>
      </c>
      <c r="D296" s="188" t="s">
        <v>6</v>
      </c>
      <c r="E296" s="188" t="s">
        <v>9</v>
      </c>
      <c r="F296" s="188" t="s">
        <v>135</v>
      </c>
      <c r="G296" s="188" t="s">
        <v>28</v>
      </c>
      <c r="H296" s="189">
        <f>'5'!G26</f>
        <v>0</v>
      </c>
      <c r="I296" s="189">
        <f>'5'!H26</f>
        <v>0</v>
      </c>
      <c r="J296" s="189">
        <f>'5'!I26</f>
        <v>0</v>
      </c>
    </row>
    <row r="297" spans="2:10" ht="31.5">
      <c r="B297" s="209" t="s">
        <v>80</v>
      </c>
      <c r="C297" s="187">
        <v>962</v>
      </c>
      <c r="D297" s="188" t="s">
        <v>6</v>
      </c>
      <c r="E297" s="188" t="s">
        <v>9</v>
      </c>
      <c r="F297" s="188" t="s">
        <v>136</v>
      </c>
      <c r="G297" s="188"/>
      <c r="H297" s="189">
        <f>H299</f>
        <v>0</v>
      </c>
      <c r="I297" s="189">
        <f>I298</f>
        <v>0</v>
      </c>
      <c r="J297" s="189" t="e">
        <f>J298</f>
        <v>#REF!</v>
      </c>
    </row>
    <row r="298" spans="2:10" ht="31.5">
      <c r="B298" s="190" t="s">
        <v>44</v>
      </c>
      <c r="C298" s="187">
        <v>962</v>
      </c>
      <c r="D298" s="188" t="s">
        <v>6</v>
      </c>
      <c r="E298" s="188" t="s">
        <v>9</v>
      </c>
      <c r="F298" s="188" t="s">
        <v>137</v>
      </c>
      <c r="G298" s="188"/>
      <c r="H298" s="189">
        <f>H299</f>
        <v>0</v>
      </c>
      <c r="I298" s="189">
        <v>0</v>
      </c>
      <c r="J298" s="189" t="e">
        <f>#REF!</f>
        <v>#REF!</v>
      </c>
    </row>
    <row r="299" spans="2:10" ht="31.5">
      <c r="B299" s="190" t="s">
        <v>29</v>
      </c>
      <c r="C299" s="187">
        <v>962</v>
      </c>
      <c r="D299" s="188" t="s">
        <v>6</v>
      </c>
      <c r="E299" s="188" t="s">
        <v>9</v>
      </c>
      <c r="F299" s="188" t="s">
        <v>137</v>
      </c>
      <c r="G299" s="188" t="s">
        <v>26</v>
      </c>
      <c r="H299" s="189">
        <f>'5'!G29</f>
        <v>0</v>
      </c>
      <c r="I299" s="189">
        <v>0</v>
      </c>
      <c r="J299" s="189">
        <f>J300</f>
        <v>218.6</v>
      </c>
    </row>
    <row r="300" spans="2:10" ht="46.5" customHeight="1">
      <c r="B300" s="190" t="s">
        <v>108</v>
      </c>
      <c r="C300" s="187">
        <v>962</v>
      </c>
      <c r="D300" s="188" t="s">
        <v>6</v>
      </c>
      <c r="E300" s="188" t="s">
        <v>19</v>
      </c>
      <c r="F300" s="188"/>
      <c r="G300" s="188"/>
      <c r="H300" s="191">
        <f>H301</f>
        <v>246</v>
      </c>
      <c r="I300" s="191">
        <f>I302</f>
        <v>246</v>
      </c>
      <c r="J300" s="191">
        <f>J302</f>
        <v>218.6</v>
      </c>
    </row>
    <row r="301" spans="2:10" ht="32.25" customHeight="1">
      <c r="B301" s="186" t="s">
        <v>129</v>
      </c>
      <c r="C301" s="188" t="s">
        <v>194</v>
      </c>
      <c r="D301" s="188" t="s">
        <v>6</v>
      </c>
      <c r="E301" s="188" t="s">
        <v>19</v>
      </c>
      <c r="F301" s="188" t="s">
        <v>195</v>
      </c>
      <c r="G301" s="188"/>
      <c r="H301" s="189">
        <f>H302</f>
        <v>246</v>
      </c>
      <c r="I301" s="189">
        <f>I302</f>
        <v>246</v>
      </c>
      <c r="J301" s="189">
        <f>J302</f>
        <v>218.6</v>
      </c>
    </row>
    <row r="302" spans="2:10" ht="51" customHeight="1">
      <c r="B302" s="190" t="s">
        <v>124</v>
      </c>
      <c r="C302" s="188" t="s">
        <v>194</v>
      </c>
      <c r="D302" s="188" t="s">
        <v>6</v>
      </c>
      <c r="E302" s="188" t="s">
        <v>19</v>
      </c>
      <c r="F302" s="188" t="s">
        <v>150</v>
      </c>
      <c r="G302" s="188"/>
      <c r="H302" s="189">
        <f>H303</f>
        <v>246</v>
      </c>
      <c r="I302" s="189">
        <f>I303</f>
        <v>246</v>
      </c>
      <c r="J302" s="189">
        <f>J303</f>
        <v>218.6</v>
      </c>
    </row>
    <row r="303" spans="2:10" ht="19.5" customHeight="1">
      <c r="B303" s="190" t="s">
        <v>39</v>
      </c>
      <c r="C303" s="188" t="s">
        <v>194</v>
      </c>
      <c r="D303" s="188" t="s">
        <v>6</v>
      </c>
      <c r="E303" s="188" t="s">
        <v>19</v>
      </c>
      <c r="F303" s="188" t="s">
        <v>150</v>
      </c>
      <c r="G303" s="188" t="s">
        <v>30</v>
      </c>
      <c r="H303" s="189">
        <f>'4!'!G69</f>
        <v>246</v>
      </c>
      <c r="I303" s="189">
        <f>'4!'!H69</f>
        <v>246</v>
      </c>
      <c r="J303" s="189">
        <v>218.6</v>
      </c>
    </row>
    <row r="304" spans="2:10" ht="15.75">
      <c r="B304" s="193" t="s">
        <v>86</v>
      </c>
      <c r="C304" s="187">
        <v>962</v>
      </c>
      <c r="D304" s="188" t="s">
        <v>87</v>
      </c>
      <c r="E304" s="188"/>
      <c r="F304" s="188"/>
      <c r="G304" s="188"/>
      <c r="H304" s="191">
        <f>H305</f>
        <v>50</v>
      </c>
      <c r="I304" s="191">
        <f>I305</f>
        <v>50</v>
      </c>
      <c r="J304" s="191">
        <f>J305</f>
        <v>50</v>
      </c>
    </row>
    <row r="305" spans="2:10" ht="15.75">
      <c r="B305" s="193" t="s">
        <v>88</v>
      </c>
      <c r="C305" s="187">
        <v>962</v>
      </c>
      <c r="D305" s="188" t="s">
        <v>87</v>
      </c>
      <c r="E305" s="188" t="s">
        <v>8</v>
      </c>
      <c r="F305" s="188"/>
      <c r="G305" s="188"/>
      <c r="H305" s="189">
        <f>H306</f>
        <v>50</v>
      </c>
      <c r="I305" s="189">
        <f>I307</f>
        <v>50</v>
      </c>
      <c r="J305" s="189">
        <f>'5'!I260</f>
        <v>50</v>
      </c>
    </row>
    <row r="306" spans="2:10" ht="15.75">
      <c r="B306" s="193" t="s">
        <v>122</v>
      </c>
      <c r="C306" s="187">
        <v>962</v>
      </c>
      <c r="D306" s="188" t="s">
        <v>87</v>
      </c>
      <c r="E306" s="188" t="s">
        <v>8</v>
      </c>
      <c r="F306" s="188" t="s">
        <v>190</v>
      </c>
      <c r="G306" s="188"/>
      <c r="H306" s="189">
        <f>H307</f>
        <v>50</v>
      </c>
      <c r="I306" s="189">
        <f>I307</f>
        <v>50</v>
      </c>
      <c r="J306" s="189">
        <f>'5'!I261</f>
        <v>50</v>
      </c>
    </row>
    <row r="307" spans="2:10" ht="15.75">
      <c r="B307" s="190" t="s">
        <v>90</v>
      </c>
      <c r="C307" s="187">
        <v>962</v>
      </c>
      <c r="D307" s="188" t="s">
        <v>87</v>
      </c>
      <c r="E307" s="188" t="s">
        <v>8</v>
      </c>
      <c r="F307" s="188" t="s">
        <v>191</v>
      </c>
      <c r="G307" s="188"/>
      <c r="H307" s="189">
        <f>H308</f>
        <v>50</v>
      </c>
      <c r="I307" s="189">
        <f>I308</f>
        <v>50</v>
      </c>
      <c r="J307" s="189">
        <f>'5'!I262</f>
        <v>50</v>
      </c>
    </row>
    <row r="308" spans="2:10" ht="31.5">
      <c r="B308" s="190" t="s">
        <v>46</v>
      </c>
      <c r="C308" s="187">
        <v>962</v>
      </c>
      <c r="D308" s="188" t="s">
        <v>87</v>
      </c>
      <c r="E308" s="188" t="s">
        <v>8</v>
      </c>
      <c r="F308" s="188" t="s">
        <v>191</v>
      </c>
      <c r="G308" s="188" t="s">
        <v>27</v>
      </c>
      <c r="H308" s="189">
        <f>'4!'!G290</f>
        <v>50</v>
      </c>
      <c r="I308" s="189">
        <f>'4!'!H290</f>
        <v>50</v>
      </c>
      <c r="J308" s="189">
        <f>'5'!I263</f>
        <v>50</v>
      </c>
    </row>
    <row r="309" spans="2:10" ht="15.75">
      <c r="B309" s="190" t="s">
        <v>313</v>
      </c>
      <c r="C309" s="187"/>
      <c r="D309" s="188"/>
      <c r="E309" s="188"/>
      <c r="F309" s="188"/>
      <c r="G309" s="188"/>
      <c r="H309" s="189">
        <f>'5'!G264</f>
        <v>0</v>
      </c>
      <c r="I309" s="189">
        <v>1276</v>
      </c>
      <c r="J309" s="189">
        <f>'5'!I264</f>
        <v>2669</v>
      </c>
    </row>
    <row r="310" spans="2:10" ht="15.75">
      <c r="B310" s="201" t="s">
        <v>4</v>
      </c>
      <c r="C310" s="201"/>
      <c r="D310" s="188"/>
      <c r="E310" s="188"/>
      <c r="F310" s="188"/>
      <c r="G310" s="188"/>
      <c r="H310" s="191">
        <f>H284+H12</f>
        <v>162576.9</v>
      </c>
      <c r="I310" s="191">
        <f>I12+I284+I309</f>
        <v>155609.1</v>
      </c>
      <c r="J310" s="191" t="e">
        <f>J12+J284+J309</f>
        <v>#REF!</v>
      </c>
    </row>
    <row r="313" spans="2:10">
      <c r="H313" s="61"/>
    </row>
    <row r="315" spans="2:10">
      <c r="I315" s="61"/>
      <c r="J315" s="61"/>
    </row>
    <row r="316" spans="2:10">
      <c r="H316" s="61"/>
      <c r="I316" s="61"/>
      <c r="J316" s="61"/>
    </row>
    <row r="317" spans="2:10">
      <c r="J317" s="61"/>
    </row>
    <row r="319" spans="2:10">
      <c r="H319" s="61"/>
    </row>
  </sheetData>
  <mergeCells count="14">
    <mergeCell ref="G2:J2"/>
    <mergeCell ref="F3:J3"/>
    <mergeCell ref="G1:I1"/>
    <mergeCell ref="G4:J4"/>
    <mergeCell ref="G9:G10"/>
    <mergeCell ref="H9:J9"/>
    <mergeCell ref="B6:J6"/>
    <mergeCell ref="B7:J7"/>
    <mergeCell ref="H8:J8"/>
    <mergeCell ref="B9:B10"/>
    <mergeCell ref="C9:C10"/>
    <mergeCell ref="D9:D10"/>
    <mergeCell ref="E9:E10"/>
    <mergeCell ref="F9:F10"/>
  </mergeCells>
  <pageMargins left="0.94488188976377963" right="0.35" top="0.31496062992125984" bottom="0.31496062992125984" header="0.31496062992125984" footer="0.31496062992125984"/>
  <pageSetup paperSize="9" scale="61" fitToHeight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3"/>
  <sheetViews>
    <sheetView topLeftCell="B1" zoomScale="90" zoomScaleNormal="90" workbookViewId="0">
      <selection activeCell="G3" sqref="G3:H3"/>
    </sheetView>
  </sheetViews>
  <sheetFormatPr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0.140625" style="6" customWidth="1"/>
    <col min="6" max="6" width="17.140625" style="6" customWidth="1"/>
    <col min="7" max="7" width="9.5703125" style="6" customWidth="1"/>
    <col min="8" max="8" width="25.42578125" style="6" customWidth="1"/>
    <col min="9" max="16384" width="9.140625" style="6"/>
  </cols>
  <sheetData>
    <row r="1" spans="2:10" ht="76.5">
      <c r="H1" s="267" t="s">
        <v>645</v>
      </c>
    </row>
    <row r="2" spans="2:10" ht="9" customHeight="1">
      <c r="B2" s="51"/>
      <c r="C2" s="51"/>
      <c r="D2" s="51"/>
      <c r="E2" s="51"/>
      <c r="F2" s="52"/>
      <c r="G2" s="362"/>
      <c r="H2" s="362"/>
    </row>
    <row r="3" spans="2:10" ht="120" customHeight="1">
      <c r="B3" s="51"/>
      <c r="C3" s="51"/>
      <c r="D3" s="51"/>
      <c r="F3" s="52"/>
      <c r="G3" s="362" t="s">
        <v>623</v>
      </c>
      <c r="H3" s="362"/>
    </row>
    <row r="4" spans="2:10" ht="20.25" customHeight="1">
      <c r="B4" s="51"/>
      <c r="C4" s="51"/>
      <c r="D4" s="51"/>
      <c r="E4" s="51"/>
      <c r="F4" s="222"/>
      <c r="G4" s="369" t="s">
        <v>592</v>
      </c>
      <c r="H4" s="369"/>
    </row>
    <row r="5" spans="2:10" ht="9.75" customHeight="1">
      <c r="B5" s="51"/>
      <c r="C5" s="51"/>
      <c r="D5" s="51"/>
      <c r="E5" s="51"/>
      <c r="F5" s="52"/>
      <c r="G5" s="217"/>
      <c r="H5" s="217"/>
    </row>
    <row r="6" spans="2:10" ht="22.5" customHeight="1">
      <c r="B6" s="363" t="s">
        <v>304</v>
      </c>
      <c r="C6" s="363"/>
      <c r="D6" s="363"/>
      <c r="E6" s="363"/>
      <c r="F6" s="363"/>
      <c r="G6" s="363"/>
      <c r="H6" s="363"/>
    </row>
    <row r="7" spans="2:10" ht="83.25" customHeight="1">
      <c r="B7" s="363" t="s">
        <v>539</v>
      </c>
      <c r="C7" s="363"/>
      <c r="D7" s="363"/>
      <c r="E7" s="363"/>
      <c r="F7" s="363"/>
      <c r="G7" s="363"/>
      <c r="H7" s="363"/>
    </row>
    <row r="8" spans="2:10" ht="19.5" customHeight="1">
      <c r="B8" s="218"/>
      <c r="C8" s="218"/>
      <c r="D8" s="218"/>
      <c r="E8" s="218"/>
      <c r="F8" s="218"/>
      <c r="G8" s="218"/>
      <c r="H8" s="220"/>
    </row>
    <row r="9" spans="2:10" ht="45" customHeight="1">
      <c r="B9" s="216" t="s">
        <v>1</v>
      </c>
      <c r="C9" s="221" t="s">
        <v>52</v>
      </c>
      <c r="D9" s="216" t="s">
        <v>2</v>
      </c>
      <c r="E9" s="216" t="s">
        <v>3</v>
      </c>
      <c r="F9" s="216" t="s">
        <v>50</v>
      </c>
      <c r="G9" s="216" t="s">
        <v>51</v>
      </c>
      <c r="H9" s="216" t="s">
        <v>494</v>
      </c>
    </row>
    <row r="10" spans="2:10" ht="18.75" customHeight="1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9</v>
      </c>
    </row>
    <row r="11" spans="2:10" ht="35.25" customHeight="1">
      <c r="B11" s="8" t="s">
        <v>84</v>
      </c>
      <c r="C11" s="15">
        <v>849</v>
      </c>
      <c r="D11" s="15"/>
      <c r="E11" s="15"/>
      <c r="F11" s="15"/>
      <c r="G11" s="15"/>
      <c r="H11" s="21">
        <f>H12+H94+H109+H133+H216+H225+H247+H252</f>
        <v>116646.7</v>
      </c>
    </row>
    <row r="12" spans="2:10" ht="15.75" customHeight="1">
      <c r="B12" s="213" t="s">
        <v>13</v>
      </c>
      <c r="C12" s="10">
        <v>849</v>
      </c>
      <c r="D12" s="9" t="s">
        <v>6</v>
      </c>
      <c r="E12" s="9"/>
      <c r="F12" s="9"/>
      <c r="G12" s="9"/>
      <c r="H12" s="21">
        <f>H13+H18+H57+H76+H60</f>
        <v>12199.300000000001</v>
      </c>
      <c r="J12" s="61"/>
    </row>
    <row r="13" spans="2:10" ht="37.5" customHeight="1">
      <c r="B13" s="213" t="s">
        <v>34</v>
      </c>
      <c r="C13" s="10">
        <v>849</v>
      </c>
      <c r="D13" s="9" t="s">
        <v>6</v>
      </c>
      <c r="E13" s="9" t="s">
        <v>8</v>
      </c>
      <c r="F13" s="9"/>
      <c r="G13" s="9"/>
      <c r="H13" s="18">
        <f t="shared" ref="H13:H14" si="0">H14</f>
        <v>1097.5999999999999</v>
      </c>
    </row>
    <row r="14" spans="2:10" ht="18.75" customHeight="1">
      <c r="B14" s="14" t="s">
        <v>43</v>
      </c>
      <c r="C14" s="10">
        <v>849</v>
      </c>
      <c r="D14" s="9" t="s">
        <v>6</v>
      </c>
      <c r="E14" s="9" t="s">
        <v>8</v>
      </c>
      <c r="F14" s="9" t="s">
        <v>131</v>
      </c>
      <c r="G14" s="9"/>
      <c r="H14" s="18">
        <f t="shared" si="0"/>
        <v>1097.5999999999999</v>
      </c>
    </row>
    <row r="15" spans="2:10" ht="29.25" customHeight="1">
      <c r="B15" s="213" t="s">
        <v>35</v>
      </c>
      <c r="C15" s="10">
        <v>849</v>
      </c>
      <c r="D15" s="9" t="s">
        <v>6</v>
      </c>
      <c r="E15" s="9" t="s">
        <v>8</v>
      </c>
      <c r="F15" s="9" t="s">
        <v>132</v>
      </c>
      <c r="G15" s="9"/>
      <c r="H15" s="18">
        <f>H17</f>
        <v>1097.5999999999999</v>
      </c>
    </row>
    <row r="16" spans="2:10" ht="33" customHeight="1">
      <c r="B16" s="213" t="s">
        <v>115</v>
      </c>
      <c r="C16" s="10">
        <v>849</v>
      </c>
      <c r="D16" s="9" t="s">
        <v>6</v>
      </c>
      <c r="E16" s="9" t="s">
        <v>8</v>
      </c>
      <c r="F16" s="9" t="s">
        <v>133</v>
      </c>
      <c r="G16" s="9"/>
      <c r="H16" s="18">
        <f>H15</f>
        <v>1097.5999999999999</v>
      </c>
    </row>
    <row r="17" spans="2:17" ht="30" customHeight="1">
      <c r="B17" s="213" t="s">
        <v>29</v>
      </c>
      <c r="C17" s="10">
        <v>849</v>
      </c>
      <c r="D17" s="9" t="s">
        <v>6</v>
      </c>
      <c r="E17" s="9" t="s">
        <v>8</v>
      </c>
      <c r="F17" s="9" t="s">
        <v>133</v>
      </c>
      <c r="G17" s="9" t="s">
        <v>26</v>
      </c>
      <c r="H17" s="18">
        <f>'5'!I20</f>
        <v>1097.5999999999999</v>
      </c>
    </row>
    <row r="18" spans="2:17" ht="65.25" customHeight="1">
      <c r="B18" s="214" t="s">
        <v>36</v>
      </c>
      <c r="C18" s="10">
        <v>849</v>
      </c>
      <c r="D18" s="9" t="s">
        <v>6</v>
      </c>
      <c r="E18" s="9" t="s">
        <v>7</v>
      </c>
      <c r="F18" s="9"/>
      <c r="G18" s="9"/>
      <c r="H18" s="18">
        <f t="shared" ref="H18" si="1">H19+H25+H28</f>
        <v>10127.799999999999</v>
      </c>
    </row>
    <row r="19" spans="2:17" ht="19.5" customHeight="1">
      <c r="B19" s="14" t="s">
        <v>43</v>
      </c>
      <c r="C19" s="10">
        <v>849</v>
      </c>
      <c r="D19" s="9" t="s">
        <v>6</v>
      </c>
      <c r="E19" s="9" t="s">
        <v>7</v>
      </c>
      <c r="F19" s="9" t="s">
        <v>131</v>
      </c>
      <c r="G19" s="9"/>
      <c r="H19" s="18">
        <f>H20</f>
        <v>9434.7999999999993</v>
      </c>
    </row>
    <row r="20" spans="2:17" ht="31.5" customHeight="1">
      <c r="B20" s="213" t="s">
        <v>44</v>
      </c>
      <c r="C20" s="10">
        <v>849</v>
      </c>
      <c r="D20" s="9" t="s">
        <v>6</v>
      </c>
      <c r="E20" s="9" t="s">
        <v>7</v>
      </c>
      <c r="F20" s="9" t="s">
        <v>138</v>
      </c>
      <c r="G20" s="9"/>
      <c r="H20" s="18">
        <f>H21+H22+H24</f>
        <v>9434.7999999999993</v>
      </c>
    </row>
    <row r="21" spans="2:17" ht="33" customHeight="1">
      <c r="B21" s="213" t="s">
        <v>29</v>
      </c>
      <c r="C21" s="10">
        <v>849</v>
      </c>
      <c r="D21" s="9" t="s">
        <v>6</v>
      </c>
      <c r="E21" s="9" t="s">
        <v>7</v>
      </c>
      <c r="F21" s="9" t="s">
        <v>138</v>
      </c>
      <c r="G21" s="9" t="s">
        <v>26</v>
      </c>
      <c r="H21" s="18">
        <f>'5'!I33</f>
        <v>6400</v>
      </c>
    </row>
    <row r="22" spans="2:17" ht="32.25" customHeight="1">
      <c r="B22" s="213" t="s">
        <v>46</v>
      </c>
      <c r="C22" s="10">
        <v>849</v>
      </c>
      <c r="D22" s="9" t="s">
        <v>6</v>
      </c>
      <c r="E22" s="9" t="s">
        <v>7</v>
      </c>
      <c r="F22" s="9" t="s">
        <v>138</v>
      </c>
      <c r="G22" s="9" t="s">
        <v>27</v>
      </c>
      <c r="H22" s="18">
        <f>'5'!I34</f>
        <v>2984.8</v>
      </c>
    </row>
    <row r="23" spans="2:17" ht="35.25" hidden="1" customHeight="1">
      <c r="B23" s="213" t="s">
        <v>342</v>
      </c>
      <c r="C23" s="9" t="s">
        <v>109</v>
      </c>
      <c r="D23" s="9" t="s">
        <v>6</v>
      </c>
      <c r="E23" s="9" t="s">
        <v>7</v>
      </c>
      <c r="F23" s="9" t="s">
        <v>138</v>
      </c>
      <c r="G23" s="9" t="s">
        <v>341</v>
      </c>
      <c r="H23" s="18">
        <f>'5'!I35</f>
        <v>0</v>
      </c>
    </row>
    <row r="24" spans="2:17" ht="20.25" customHeight="1">
      <c r="B24" s="213" t="s">
        <v>25</v>
      </c>
      <c r="C24" s="10">
        <v>849</v>
      </c>
      <c r="D24" s="9" t="s">
        <v>6</v>
      </c>
      <c r="E24" s="9" t="s">
        <v>7</v>
      </c>
      <c r="F24" s="9" t="s">
        <v>138</v>
      </c>
      <c r="G24" s="9" t="s">
        <v>28</v>
      </c>
      <c r="H24" s="18">
        <f>'5'!I36</f>
        <v>50</v>
      </c>
    </row>
    <row r="25" spans="2:17" ht="19.5" customHeight="1">
      <c r="B25" s="213" t="s">
        <v>45</v>
      </c>
      <c r="C25" s="10">
        <v>849</v>
      </c>
      <c r="D25" s="9" t="s">
        <v>6</v>
      </c>
      <c r="E25" s="9" t="s">
        <v>7</v>
      </c>
      <c r="F25" s="9" t="s">
        <v>152</v>
      </c>
      <c r="G25" s="9"/>
      <c r="H25" s="18">
        <f>'5'!I37</f>
        <v>2</v>
      </c>
      <c r="I25" s="60"/>
      <c r="J25" s="97"/>
      <c r="K25" s="97"/>
      <c r="L25" s="60"/>
      <c r="M25" s="60"/>
      <c r="N25" s="60"/>
      <c r="O25" s="60"/>
      <c r="P25" s="60"/>
      <c r="Q25" s="60"/>
    </row>
    <row r="26" spans="2:17" ht="166.5" customHeight="1">
      <c r="B26" s="237" t="s">
        <v>575</v>
      </c>
      <c r="C26" s="10">
        <v>849</v>
      </c>
      <c r="D26" s="12" t="s">
        <v>6</v>
      </c>
      <c r="E26" s="12" t="s">
        <v>7</v>
      </c>
      <c r="F26" s="12" t="s">
        <v>430</v>
      </c>
      <c r="G26" s="12"/>
      <c r="H26" s="18">
        <f>'5'!I38</f>
        <v>2</v>
      </c>
      <c r="I26" s="60"/>
      <c r="J26" s="97"/>
      <c r="K26" s="97"/>
      <c r="L26" s="60"/>
      <c r="M26" s="60"/>
      <c r="N26" s="60"/>
      <c r="O26" s="60"/>
      <c r="P26" s="60"/>
      <c r="Q26" s="60"/>
    </row>
    <row r="27" spans="2:17" ht="36.75" customHeight="1">
      <c r="B27" s="213" t="s">
        <v>46</v>
      </c>
      <c r="C27" s="10">
        <v>849</v>
      </c>
      <c r="D27" s="9" t="s">
        <v>6</v>
      </c>
      <c r="E27" s="9" t="s">
        <v>7</v>
      </c>
      <c r="F27" s="9" t="s">
        <v>430</v>
      </c>
      <c r="G27" s="9" t="s">
        <v>27</v>
      </c>
      <c r="H27" s="18">
        <f>'5'!I39</f>
        <v>2</v>
      </c>
      <c r="I27" s="60"/>
      <c r="J27" s="97"/>
      <c r="K27" s="97"/>
      <c r="L27" s="60"/>
      <c r="M27" s="60"/>
      <c r="N27" s="60"/>
      <c r="O27" s="60"/>
      <c r="P27" s="60"/>
      <c r="Q27" s="60"/>
    </row>
    <row r="28" spans="2:17" ht="20.25" customHeight="1">
      <c r="B28" s="213" t="s">
        <v>54</v>
      </c>
      <c r="C28" s="9" t="s">
        <v>109</v>
      </c>
      <c r="D28" s="9" t="s">
        <v>6</v>
      </c>
      <c r="E28" s="9" t="s">
        <v>7</v>
      </c>
      <c r="F28" s="9" t="s">
        <v>139</v>
      </c>
      <c r="G28" s="9"/>
      <c r="H28" s="18">
        <f t="shared" ref="H28" si="2">H29+H32+H35+H38+H50+H53</f>
        <v>691</v>
      </c>
    </row>
    <row r="29" spans="2:17" ht="35.25" customHeight="1">
      <c r="B29" s="213" t="s">
        <v>116</v>
      </c>
      <c r="C29" s="9" t="s">
        <v>109</v>
      </c>
      <c r="D29" s="9" t="s">
        <v>6</v>
      </c>
      <c r="E29" s="9" t="s">
        <v>7</v>
      </c>
      <c r="F29" s="9" t="s">
        <v>140</v>
      </c>
      <c r="G29" s="9"/>
      <c r="H29" s="18">
        <f t="shared" ref="H29:H30" si="3">H30</f>
        <v>418.7</v>
      </c>
    </row>
    <row r="30" spans="2:17" ht="50.25" customHeight="1">
      <c r="B30" s="213" t="s">
        <v>124</v>
      </c>
      <c r="C30" s="10">
        <v>849</v>
      </c>
      <c r="D30" s="9" t="s">
        <v>6</v>
      </c>
      <c r="E30" s="9" t="s">
        <v>7</v>
      </c>
      <c r="F30" s="9" t="s">
        <v>141</v>
      </c>
      <c r="G30" s="9"/>
      <c r="H30" s="18">
        <f t="shared" si="3"/>
        <v>418.7</v>
      </c>
    </row>
    <row r="31" spans="2:17" ht="17.25" customHeight="1">
      <c r="B31" s="213" t="s">
        <v>39</v>
      </c>
      <c r="C31" s="10">
        <v>849</v>
      </c>
      <c r="D31" s="9" t="s">
        <v>6</v>
      </c>
      <c r="E31" s="9" t="s">
        <v>7</v>
      </c>
      <c r="F31" s="9" t="s">
        <v>141</v>
      </c>
      <c r="G31" s="9" t="s">
        <v>30</v>
      </c>
      <c r="H31" s="18">
        <f>'5'!I43</f>
        <v>418.7</v>
      </c>
    </row>
    <row r="32" spans="2:17" ht="49.5" customHeight="1">
      <c r="B32" s="213" t="s">
        <v>402</v>
      </c>
      <c r="C32" s="10">
        <v>849</v>
      </c>
      <c r="D32" s="9" t="s">
        <v>6</v>
      </c>
      <c r="E32" s="9" t="s">
        <v>7</v>
      </c>
      <c r="F32" s="9" t="s">
        <v>310</v>
      </c>
      <c r="G32" s="9"/>
      <c r="H32" s="18">
        <f t="shared" ref="H32:H33" si="4">H33</f>
        <v>62.9</v>
      </c>
      <c r="I32" s="60"/>
      <c r="J32" s="97"/>
      <c r="K32" s="97"/>
      <c r="L32" s="60"/>
      <c r="M32" s="60"/>
      <c r="N32" s="60"/>
      <c r="O32" s="60"/>
      <c r="P32" s="60"/>
      <c r="Q32" s="60"/>
    </row>
    <row r="33" spans="2:17" ht="54" customHeight="1">
      <c r="B33" s="213" t="s">
        <v>124</v>
      </c>
      <c r="C33" s="10">
        <v>849</v>
      </c>
      <c r="D33" s="9" t="s">
        <v>6</v>
      </c>
      <c r="E33" s="9" t="s">
        <v>7</v>
      </c>
      <c r="F33" s="9" t="s">
        <v>311</v>
      </c>
      <c r="G33" s="9"/>
      <c r="H33" s="18">
        <f t="shared" si="4"/>
        <v>62.9</v>
      </c>
      <c r="I33" s="60"/>
      <c r="J33" s="97"/>
      <c r="K33" s="97"/>
      <c r="L33" s="60"/>
      <c r="M33" s="60"/>
      <c r="N33" s="60"/>
      <c r="O33" s="60"/>
      <c r="P33" s="60"/>
      <c r="Q33" s="60"/>
    </row>
    <row r="34" spans="2:17" ht="25.5" customHeight="1">
      <c r="B34" s="213" t="s">
        <v>39</v>
      </c>
      <c r="C34" s="10">
        <v>849</v>
      </c>
      <c r="D34" s="9" t="s">
        <v>6</v>
      </c>
      <c r="E34" s="9" t="s">
        <v>7</v>
      </c>
      <c r="F34" s="9" t="s">
        <v>311</v>
      </c>
      <c r="G34" s="9" t="s">
        <v>30</v>
      </c>
      <c r="H34" s="18">
        <v>62.9</v>
      </c>
      <c r="I34" s="60"/>
      <c r="J34" s="97"/>
      <c r="K34" s="97"/>
      <c r="L34" s="60"/>
      <c r="M34" s="60"/>
      <c r="N34" s="60"/>
      <c r="O34" s="60"/>
      <c r="P34" s="60"/>
      <c r="Q34" s="60"/>
    </row>
    <row r="35" spans="2:17" ht="65.25" customHeight="1">
      <c r="B35" s="213" t="s">
        <v>120</v>
      </c>
      <c r="C35" s="10">
        <v>849</v>
      </c>
      <c r="D35" s="9" t="s">
        <v>6</v>
      </c>
      <c r="E35" s="9" t="s">
        <v>7</v>
      </c>
      <c r="F35" s="9" t="s">
        <v>192</v>
      </c>
      <c r="G35" s="9"/>
      <c r="H35" s="18">
        <f t="shared" ref="H35:H36" si="5">H36</f>
        <v>111.8</v>
      </c>
    </row>
    <row r="36" spans="2:17" ht="50.25" customHeight="1">
      <c r="B36" s="213" t="s">
        <v>124</v>
      </c>
      <c r="C36" s="10">
        <v>849</v>
      </c>
      <c r="D36" s="9" t="s">
        <v>6</v>
      </c>
      <c r="E36" s="9" t="s">
        <v>7</v>
      </c>
      <c r="F36" s="9" t="s">
        <v>143</v>
      </c>
      <c r="G36" s="9"/>
      <c r="H36" s="18">
        <f t="shared" si="5"/>
        <v>111.8</v>
      </c>
    </row>
    <row r="37" spans="2:17" ht="67.5" customHeight="1">
      <c r="B37" s="213" t="s">
        <v>124</v>
      </c>
      <c r="C37" s="10">
        <v>849</v>
      </c>
      <c r="D37" s="9" t="s">
        <v>6</v>
      </c>
      <c r="E37" s="9" t="s">
        <v>7</v>
      </c>
      <c r="F37" s="9" t="s">
        <v>142</v>
      </c>
      <c r="G37" s="9" t="s">
        <v>30</v>
      </c>
      <c r="H37" s="18">
        <f>'5'!I49</f>
        <v>111.8</v>
      </c>
    </row>
    <row r="38" spans="2:17" ht="37.5" customHeight="1">
      <c r="B38" s="213" t="s">
        <v>123</v>
      </c>
      <c r="C38" s="10">
        <v>849</v>
      </c>
      <c r="D38" s="9" t="s">
        <v>6</v>
      </c>
      <c r="E38" s="9" t="s">
        <v>7</v>
      </c>
      <c r="F38" s="9" t="s">
        <v>144</v>
      </c>
      <c r="G38" s="9"/>
      <c r="H38" s="18">
        <f t="shared" ref="H38:H39" si="6">H39</f>
        <v>43.6</v>
      </c>
    </row>
    <row r="39" spans="2:17" ht="48" customHeight="1">
      <c r="B39" s="213" t="s">
        <v>124</v>
      </c>
      <c r="C39" s="10">
        <v>849</v>
      </c>
      <c r="D39" s="9" t="s">
        <v>6</v>
      </c>
      <c r="E39" s="9" t="s">
        <v>7</v>
      </c>
      <c r="F39" s="9" t="s">
        <v>145</v>
      </c>
      <c r="G39" s="9"/>
      <c r="H39" s="18">
        <f t="shared" si="6"/>
        <v>43.6</v>
      </c>
    </row>
    <row r="40" spans="2:17" ht="27" customHeight="1">
      <c r="B40" s="213" t="s">
        <v>39</v>
      </c>
      <c r="C40" s="10">
        <v>849</v>
      </c>
      <c r="D40" s="9" t="s">
        <v>6</v>
      </c>
      <c r="E40" s="9" t="s">
        <v>7</v>
      </c>
      <c r="F40" s="9" t="s">
        <v>145</v>
      </c>
      <c r="G40" s="9" t="s">
        <v>30</v>
      </c>
      <c r="H40" s="18">
        <f>'5'!I55</f>
        <v>43.6</v>
      </c>
    </row>
    <row r="41" spans="2:17" ht="25.5" hidden="1" customHeight="1">
      <c r="B41" s="11" t="s">
        <v>108</v>
      </c>
      <c r="C41" s="9" t="s">
        <v>109</v>
      </c>
      <c r="D41" s="9" t="s">
        <v>6</v>
      </c>
      <c r="E41" s="9" t="s">
        <v>19</v>
      </c>
      <c r="F41" s="9"/>
      <c r="G41" s="9"/>
      <c r="H41" s="18">
        <f t="shared" ref="H41:H44" si="7">H42</f>
        <v>0</v>
      </c>
    </row>
    <row r="42" spans="2:17" ht="48" hidden="1" customHeight="1">
      <c r="B42" s="213" t="s">
        <v>54</v>
      </c>
      <c r="C42" s="9" t="s">
        <v>109</v>
      </c>
      <c r="D42" s="9" t="s">
        <v>6</v>
      </c>
      <c r="E42" s="9" t="s">
        <v>19</v>
      </c>
      <c r="F42" s="9" t="s">
        <v>53</v>
      </c>
      <c r="G42" s="9"/>
      <c r="H42" s="18">
        <f t="shared" si="7"/>
        <v>0</v>
      </c>
    </row>
    <row r="43" spans="2:17" ht="25.5" hidden="1" customHeight="1">
      <c r="B43" s="213" t="s">
        <v>56</v>
      </c>
      <c r="C43" s="9" t="s">
        <v>109</v>
      </c>
      <c r="D43" s="9" t="s">
        <v>6</v>
      </c>
      <c r="E43" s="9" t="s">
        <v>19</v>
      </c>
      <c r="F43" s="9" t="s">
        <v>55</v>
      </c>
      <c r="G43" s="9"/>
      <c r="H43" s="18">
        <f t="shared" si="7"/>
        <v>0</v>
      </c>
    </row>
    <row r="44" spans="2:17" ht="19.5" hidden="1" customHeight="1">
      <c r="B44" s="213" t="s">
        <v>57</v>
      </c>
      <c r="C44" s="9" t="s">
        <v>109</v>
      </c>
      <c r="D44" s="9" t="s">
        <v>6</v>
      </c>
      <c r="E44" s="9" t="s">
        <v>19</v>
      </c>
      <c r="F44" s="9" t="s">
        <v>58</v>
      </c>
      <c r="G44" s="9"/>
      <c r="H44" s="18">
        <f t="shared" si="7"/>
        <v>0</v>
      </c>
    </row>
    <row r="45" spans="2:17" ht="27.75" hidden="1" customHeight="1">
      <c r="B45" s="213" t="s">
        <v>39</v>
      </c>
      <c r="C45" s="9" t="s">
        <v>109</v>
      </c>
      <c r="D45" s="9" t="s">
        <v>6</v>
      </c>
      <c r="E45" s="9" t="s">
        <v>19</v>
      </c>
      <c r="F45" s="9" t="s">
        <v>58</v>
      </c>
      <c r="G45" s="9" t="s">
        <v>30</v>
      </c>
      <c r="H45" s="18"/>
    </row>
    <row r="46" spans="2:17" ht="34.5" hidden="1" customHeight="1">
      <c r="B46" s="213" t="s">
        <v>33</v>
      </c>
      <c r="C46" s="10">
        <v>849</v>
      </c>
      <c r="D46" s="9" t="s">
        <v>6</v>
      </c>
      <c r="E46" s="9" t="s">
        <v>32</v>
      </c>
      <c r="F46" s="9"/>
      <c r="G46" s="9"/>
      <c r="H46" s="18">
        <f t="shared" ref="H46:H48" si="8">H47</f>
        <v>0</v>
      </c>
    </row>
    <row r="47" spans="2:17" ht="32.25" hidden="1" customHeight="1">
      <c r="B47" s="213" t="s">
        <v>33</v>
      </c>
      <c r="C47" s="10">
        <v>849</v>
      </c>
      <c r="D47" s="9" t="s">
        <v>6</v>
      </c>
      <c r="E47" s="9" t="s">
        <v>32</v>
      </c>
      <c r="F47" s="9" t="s">
        <v>74</v>
      </c>
      <c r="G47" s="9"/>
      <c r="H47" s="18">
        <f t="shared" si="8"/>
        <v>0</v>
      </c>
    </row>
    <row r="48" spans="2:17" ht="19.5" hidden="1" customHeight="1">
      <c r="B48" s="213" t="s">
        <v>75</v>
      </c>
      <c r="C48" s="10">
        <v>849</v>
      </c>
      <c r="D48" s="9" t="s">
        <v>6</v>
      </c>
      <c r="E48" s="9" t="s">
        <v>32</v>
      </c>
      <c r="F48" s="9" t="s">
        <v>76</v>
      </c>
      <c r="G48" s="9"/>
      <c r="H48" s="18">
        <f t="shared" si="8"/>
        <v>0</v>
      </c>
    </row>
    <row r="49" spans="2:8" ht="27" hidden="1" customHeight="1">
      <c r="B49" s="213" t="s">
        <v>78</v>
      </c>
      <c r="C49" s="10">
        <v>849</v>
      </c>
      <c r="D49" s="9" t="s">
        <v>6</v>
      </c>
      <c r="E49" s="9" t="s">
        <v>32</v>
      </c>
      <c r="F49" s="9" t="s">
        <v>76</v>
      </c>
      <c r="G49" s="9" t="s">
        <v>77</v>
      </c>
      <c r="H49" s="18"/>
    </row>
    <row r="50" spans="2:8" ht="36.75" customHeight="1">
      <c r="B50" s="213" t="s">
        <v>146</v>
      </c>
      <c r="C50" s="10">
        <v>849</v>
      </c>
      <c r="D50" s="9" t="s">
        <v>6</v>
      </c>
      <c r="E50" s="9" t="s">
        <v>7</v>
      </c>
      <c r="F50" s="9" t="s">
        <v>147</v>
      </c>
      <c r="G50" s="9"/>
      <c r="H50" s="18">
        <f t="shared" ref="H50:H51" si="9">H51</f>
        <v>54</v>
      </c>
    </row>
    <row r="51" spans="2:8" ht="47.25" customHeight="1">
      <c r="B51" s="213" t="s">
        <v>124</v>
      </c>
      <c r="C51" s="10">
        <v>849</v>
      </c>
      <c r="D51" s="9" t="s">
        <v>6</v>
      </c>
      <c r="E51" s="9" t="s">
        <v>7</v>
      </c>
      <c r="F51" s="9" t="s">
        <v>148</v>
      </c>
      <c r="G51" s="9"/>
      <c r="H51" s="18">
        <f t="shared" si="9"/>
        <v>54</v>
      </c>
    </row>
    <row r="52" spans="2:8" ht="25.5" customHeight="1">
      <c r="B52" s="213" t="s">
        <v>39</v>
      </c>
      <c r="C52" s="10">
        <v>849</v>
      </c>
      <c r="D52" s="9" t="s">
        <v>6</v>
      </c>
      <c r="E52" s="9" t="s">
        <v>7</v>
      </c>
      <c r="F52" s="9" t="s">
        <v>148</v>
      </c>
      <c r="G52" s="9" t="s">
        <v>30</v>
      </c>
      <c r="H52" s="18">
        <f>'5'!I52</f>
        <v>54</v>
      </c>
    </row>
    <row r="53" spans="2:8" ht="53.25" hidden="1" customHeight="1">
      <c r="B53" s="213" t="s">
        <v>466</v>
      </c>
      <c r="C53" s="10">
        <v>849</v>
      </c>
      <c r="D53" s="9" t="s">
        <v>6</v>
      </c>
      <c r="E53" s="9" t="s">
        <v>7</v>
      </c>
      <c r="F53" s="9" t="s">
        <v>435</v>
      </c>
      <c r="G53" s="9"/>
      <c r="H53" s="18">
        <f t="shared" ref="H53:H54" si="10">H54</f>
        <v>0</v>
      </c>
    </row>
    <row r="54" spans="2:8" ht="50.25" hidden="1" customHeight="1">
      <c r="B54" s="213" t="s">
        <v>117</v>
      </c>
      <c r="C54" s="10">
        <v>849</v>
      </c>
      <c r="D54" s="9" t="s">
        <v>6</v>
      </c>
      <c r="E54" s="9" t="s">
        <v>7</v>
      </c>
      <c r="F54" s="9" t="s">
        <v>434</v>
      </c>
      <c r="G54" s="9"/>
      <c r="H54" s="18">
        <f t="shared" si="10"/>
        <v>0</v>
      </c>
    </row>
    <row r="55" spans="2:8" ht="30" hidden="1" customHeight="1">
      <c r="B55" s="213" t="s">
        <v>39</v>
      </c>
      <c r="C55" s="10">
        <v>849</v>
      </c>
      <c r="D55" s="9" t="s">
        <v>6</v>
      </c>
      <c r="E55" s="9" t="s">
        <v>7</v>
      </c>
      <c r="F55" s="9" t="s">
        <v>436</v>
      </c>
      <c r="G55" s="9" t="s">
        <v>30</v>
      </c>
      <c r="H55" s="18">
        <v>0</v>
      </c>
    </row>
    <row r="56" spans="2:8" ht="46.5" customHeight="1">
      <c r="B56" s="213" t="s">
        <v>108</v>
      </c>
      <c r="C56" s="9" t="s">
        <v>109</v>
      </c>
      <c r="D56" s="9" t="s">
        <v>6</v>
      </c>
      <c r="E56" s="9" t="s">
        <v>19</v>
      </c>
      <c r="F56" s="9"/>
      <c r="G56" s="9"/>
      <c r="H56" s="18">
        <f t="shared" ref="H56:H58" si="11">H57</f>
        <v>332.7</v>
      </c>
    </row>
    <row r="57" spans="2:8" ht="80.25" customHeight="1">
      <c r="B57" s="53" t="s">
        <v>582</v>
      </c>
      <c r="C57" s="10">
        <v>849</v>
      </c>
      <c r="D57" s="9" t="s">
        <v>6</v>
      </c>
      <c r="E57" s="9" t="s">
        <v>19</v>
      </c>
      <c r="F57" s="9" t="s">
        <v>302</v>
      </c>
      <c r="G57" s="9"/>
      <c r="H57" s="18">
        <f t="shared" si="11"/>
        <v>332.7</v>
      </c>
    </row>
    <row r="58" spans="2:8" ht="48" customHeight="1">
      <c r="B58" s="213" t="s">
        <v>124</v>
      </c>
      <c r="C58" s="10">
        <v>849</v>
      </c>
      <c r="D58" s="9" t="s">
        <v>6</v>
      </c>
      <c r="E58" s="9" t="s">
        <v>19</v>
      </c>
      <c r="F58" s="9" t="s">
        <v>303</v>
      </c>
      <c r="G58" s="9"/>
      <c r="H58" s="18">
        <f t="shared" si="11"/>
        <v>332.7</v>
      </c>
    </row>
    <row r="59" spans="2:8" ht="21.75" customHeight="1">
      <c r="B59" s="213" t="s">
        <v>39</v>
      </c>
      <c r="C59" s="10">
        <v>849</v>
      </c>
      <c r="D59" s="9" t="s">
        <v>6</v>
      </c>
      <c r="E59" s="9" t="s">
        <v>19</v>
      </c>
      <c r="F59" s="9" t="s">
        <v>303</v>
      </c>
      <c r="G59" s="9" t="s">
        <v>30</v>
      </c>
      <c r="H59" s="18">
        <f>'5'!I62</f>
        <v>332.7</v>
      </c>
    </row>
    <row r="60" spans="2:8" ht="20.25" customHeight="1">
      <c r="B60" s="213" t="s">
        <v>33</v>
      </c>
      <c r="C60" s="10">
        <v>849</v>
      </c>
      <c r="D60" s="9" t="s">
        <v>6</v>
      </c>
      <c r="E60" s="9" t="s">
        <v>32</v>
      </c>
      <c r="F60" s="9"/>
      <c r="G60" s="9"/>
      <c r="H60" s="18">
        <f t="shared" ref="H60:H62" si="12">H61</f>
        <v>100</v>
      </c>
    </row>
    <row r="61" spans="2:8" ht="24" customHeight="1">
      <c r="B61" s="213" t="s">
        <v>33</v>
      </c>
      <c r="C61" s="10">
        <v>849</v>
      </c>
      <c r="D61" s="9" t="s">
        <v>6</v>
      </c>
      <c r="E61" s="9" t="s">
        <v>32</v>
      </c>
      <c r="F61" s="9" t="s">
        <v>151</v>
      </c>
      <c r="G61" s="9"/>
      <c r="H61" s="18">
        <f t="shared" si="12"/>
        <v>100</v>
      </c>
    </row>
    <row r="62" spans="2:8" ht="20.25" customHeight="1">
      <c r="B62" s="213" t="s">
        <v>75</v>
      </c>
      <c r="C62" s="10">
        <v>849</v>
      </c>
      <c r="D62" s="9" t="s">
        <v>6</v>
      </c>
      <c r="E62" s="9" t="s">
        <v>32</v>
      </c>
      <c r="F62" s="9" t="s">
        <v>151</v>
      </c>
      <c r="G62" s="9"/>
      <c r="H62" s="18">
        <f t="shared" si="12"/>
        <v>100</v>
      </c>
    </row>
    <row r="63" spans="2:8" ht="16.5" customHeight="1">
      <c r="B63" s="213" t="s">
        <v>33</v>
      </c>
      <c r="C63" s="10">
        <v>849</v>
      </c>
      <c r="D63" s="9" t="s">
        <v>6</v>
      </c>
      <c r="E63" s="9" t="s">
        <v>32</v>
      </c>
      <c r="F63" s="9" t="s">
        <v>151</v>
      </c>
      <c r="G63" s="9" t="s">
        <v>77</v>
      </c>
      <c r="H63" s="18">
        <f>'5'!I73</f>
        <v>100</v>
      </c>
    </row>
    <row r="64" spans="2:8" ht="21.75" hidden="1" customHeight="1">
      <c r="B64" s="213" t="s">
        <v>22</v>
      </c>
      <c r="C64" s="10">
        <v>849</v>
      </c>
      <c r="D64" s="9" t="s">
        <v>6</v>
      </c>
      <c r="E64" s="9" t="s">
        <v>7</v>
      </c>
      <c r="F64" s="9" t="s">
        <v>118</v>
      </c>
      <c r="G64" s="9"/>
      <c r="H64" s="18">
        <f t="shared" ref="H64:H65" si="13">H65</f>
        <v>0</v>
      </c>
    </row>
    <row r="65" spans="2:8" ht="39" hidden="1" customHeight="1">
      <c r="B65" s="213" t="s">
        <v>107</v>
      </c>
      <c r="C65" s="10">
        <v>849</v>
      </c>
      <c r="D65" s="9" t="s">
        <v>6</v>
      </c>
      <c r="E65" s="9" t="s">
        <v>7</v>
      </c>
      <c r="F65" s="9" t="s">
        <v>119</v>
      </c>
      <c r="G65" s="9"/>
      <c r="H65" s="18">
        <f t="shared" si="13"/>
        <v>0</v>
      </c>
    </row>
    <row r="66" spans="2:8" ht="16.5" hidden="1" customHeight="1">
      <c r="B66" s="213" t="s">
        <v>110</v>
      </c>
      <c r="C66" s="10">
        <v>849</v>
      </c>
      <c r="D66" s="9" t="s">
        <v>6</v>
      </c>
      <c r="E66" s="9" t="s">
        <v>7</v>
      </c>
      <c r="F66" s="9" t="s">
        <v>119</v>
      </c>
      <c r="G66" s="9" t="s">
        <v>30</v>
      </c>
      <c r="H66" s="18">
        <v>0</v>
      </c>
    </row>
    <row r="67" spans="2:8" ht="42" hidden="1" customHeight="1">
      <c r="B67" s="237" t="s">
        <v>25</v>
      </c>
      <c r="C67" s="9" t="s">
        <v>109</v>
      </c>
      <c r="D67" s="9" t="s">
        <v>6</v>
      </c>
      <c r="E67" s="9" t="s">
        <v>19</v>
      </c>
      <c r="F67" s="9"/>
      <c r="G67" s="9"/>
      <c r="H67" s="18">
        <f t="shared" ref="H67:H70" si="14">H68</f>
        <v>0</v>
      </c>
    </row>
    <row r="68" spans="2:8" ht="20.25" hidden="1" customHeight="1">
      <c r="B68" s="213" t="s">
        <v>111</v>
      </c>
      <c r="C68" s="9" t="s">
        <v>109</v>
      </c>
      <c r="D68" s="9" t="s">
        <v>6</v>
      </c>
      <c r="E68" s="9" t="s">
        <v>19</v>
      </c>
      <c r="F68" s="9" t="s">
        <v>53</v>
      </c>
      <c r="G68" s="9"/>
      <c r="H68" s="18">
        <f t="shared" si="14"/>
        <v>0</v>
      </c>
    </row>
    <row r="69" spans="2:8" ht="67.5" hidden="1" customHeight="1">
      <c r="B69" s="237" t="s">
        <v>25</v>
      </c>
      <c r="C69" s="9" t="s">
        <v>109</v>
      </c>
      <c r="D69" s="9" t="s">
        <v>6</v>
      </c>
      <c r="E69" s="9" t="s">
        <v>19</v>
      </c>
      <c r="F69" s="9" t="s">
        <v>55</v>
      </c>
      <c r="G69" s="9"/>
      <c r="H69" s="18">
        <f t="shared" si="14"/>
        <v>0</v>
      </c>
    </row>
    <row r="70" spans="2:8" ht="20.25" hidden="1" customHeight="1">
      <c r="B70" s="54" t="s">
        <v>156</v>
      </c>
      <c r="C70" s="9" t="s">
        <v>109</v>
      </c>
      <c r="D70" s="9" t="s">
        <v>6</v>
      </c>
      <c r="E70" s="9" t="s">
        <v>19</v>
      </c>
      <c r="F70" s="9" t="s">
        <v>58</v>
      </c>
      <c r="G70" s="9"/>
      <c r="H70" s="18">
        <f t="shared" si="14"/>
        <v>0</v>
      </c>
    </row>
    <row r="71" spans="2:8" ht="20.25" hidden="1" customHeight="1">
      <c r="B71" s="55" t="s">
        <v>158</v>
      </c>
      <c r="C71" s="9" t="s">
        <v>109</v>
      </c>
      <c r="D71" s="9" t="s">
        <v>6</v>
      </c>
      <c r="E71" s="9" t="s">
        <v>19</v>
      </c>
      <c r="F71" s="9" t="s">
        <v>58</v>
      </c>
      <c r="G71" s="9" t="s">
        <v>30</v>
      </c>
      <c r="H71" s="18"/>
    </row>
    <row r="72" spans="2:8" ht="18" hidden="1" customHeight="1">
      <c r="B72" s="213" t="s">
        <v>105</v>
      </c>
      <c r="C72" s="10">
        <v>849</v>
      </c>
      <c r="D72" s="9" t="s">
        <v>6</v>
      </c>
      <c r="E72" s="9" t="s">
        <v>32</v>
      </c>
      <c r="F72" s="9"/>
      <c r="G72" s="9"/>
      <c r="H72" s="18">
        <f t="shared" ref="H72:H74" si="15">H73</f>
        <v>0</v>
      </c>
    </row>
    <row r="73" spans="2:8" ht="19.5" hidden="1" customHeight="1">
      <c r="B73" s="213" t="s">
        <v>106</v>
      </c>
      <c r="C73" s="10">
        <v>849</v>
      </c>
      <c r="D73" s="9" t="s">
        <v>6</v>
      </c>
      <c r="E73" s="9" t="s">
        <v>32</v>
      </c>
      <c r="F73" s="9" t="s">
        <v>74</v>
      </c>
      <c r="G73" s="9"/>
      <c r="H73" s="18">
        <f t="shared" si="15"/>
        <v>0</v>
      </c>
    </row>
    <row r="74" spans="2:8" ht="18" hidden="1" customHeight="1">
      <c r="B74" s="213" t="s">
        <v>75</v>
      </c>
      <c r="C74" s="10">
        <v>849</v>
      </c>
      <c r="D74" s="9" t="s">
        <v>6</v>
      </c>
      <c r="E74" s="9" t="s">
        <v>32</v>
      </c>
      <c r="F74" s="9" t="s">
        <v>76</v>
      </c>
      <c r="G74" s="9"/>
      <c r="H74" s="18">
        <f t="shared" si="15"/>
        <v>0</v>
      </c>
    </row>
    <row r="75" spans="2:8" ht="0.75" hidden="1" customHeight="1">
      <c r="B75" s="213" t="s">
        <v>78</v>
      </c>
      <c r="C75" s="10">
        <v>849</v>
      </c>
      <c r="D75" s="9" t="s">
        <v>6</v>
      </c>
      <c r="E75" s="9" t="s">
        <v>32</v>
      </c>
      <c r="F75" s="9" t="s">
        <v>76</v>
      </c>
      <c r="G75" s="9" t="s">
        <v>77</v>
      </c>
      <c r="H75" s="18"/>
    </row>
    <row r="76" spans="2:8" ht="24.75" customHeight="1">
      <c r="B76" s="213" t="s">
        <v>22</v>
      </c>
      <c r="C76" s="10">
        <v>849</v>
      </c>
      <c r="D76" s="9" t="s">
        <v>6</v>
      </c>
      <c r="E76" s="9" t="s">
        <v>23</v>
      </c>
      <c r="F76" s="9"/>
      <c r="G76" s="9"/>
      <c r="H76" s="18">
        <f>H81</f>
        <v>541.20000000000005</v>
      </c>
    </row>
    <row r="77" spans="2:8" ht="15" hidden="1" customHeight="1">
      <c r="B77" s="213" t="s">
        <v>107</v>
      </c>
      <c r="C77" s="10">
        <v>849</v>
      </c>
      <c r="D77" s="9" t="s">
        <v>6</v>
      </c>
      <c r="E77" s="9" t="s">
        <v>23</v>
      </c>
      <c r="F77" s="9" t="s">
        <v>40</v>
      </c>
      <c r="G77" s="9"/>
      <c r="H77" s="18">
        <v>0</v>
      </c>
    </row>
    <row r="78" spans="2:8" ht="13.5" hidden="1" customHeight="1">
      <c r="B78" s="213" t="s">
        <v>45</v>
      </c>
      <c r="C78" s="215">
        <v>849</v>
      </c>
      <c r="D78" s="9" t="s">
        <v>6</v>
      </c>
      <c r="E78" s="9" t="s">
        <v>23</v>
      </c>
      <c r="F78" s="9" t="s">
        <v>152</v>
      </c>
      <c r="G78" s="9"/>
      <c r="H78" s="18">
        <f>H79</f>
        <v>0</v>
      </c>
    </row>
    <row r="79" spans="2:8" ht="12" hidden="1" customHeight="1">
      <c r="B79" s="237" t="s">
        <v>575</v>
      </c>
      <c r="C79" s="215">
        <v>849</v>
      </c>
      <c r="D79" s="12" t="s">
        <v>6</v>
      </c>
      <c r="E79" s="12" t="s">
        <v>23</v>
      </c>
      <c r="F79" s="12" t="s">
        <v>296</v>
      </c>
      <c r="G79" s="12"/>
      <c r="H79" s="20">
        <f>H80</f>
        <v>0</v>
      </c>
    </row>
    <row r="80" spans="2:8" ht="10.5" hidden="1" customHeight="1">
      <c r="B80" s="213" t="s">
        <v>46</v>
      </c>
      <c r="C80" s="10">
        <v>849</v>
      </c>
      <c r="D80" s="9" t="s">
        <v>6</v>
      </c>
      <c r="E80" s="9" t="s">
        <v>23</v>
      </c>
      <c r="F80" s="9" t="s">
        <v>296</v>
      </c>
      <c r="G80" s="9" t="s">
        <v>27</v>
      </c>
      <c r="H80" s="18">
        <f>'5'!I77</f>
        <v>0</v>
      </c>
    </row>
    <row r="81" spans="2:11" ht="33.75" customHeight="1">
      <c r="B81" s="213" t="s">
        <v>107</v>
      </c>
      <c r="C81" s="10">
        <v>849</v>
      </c>
      <c r="D81" s="9" t="s">
        <v>6</v>
      </c>
      <c r="E81" s="9" t="s">
        <v>23</v>
      </c>
      <c r="F81" s="9" t="s">
        <v>153</v>
      </c>
      <c r="G81" s="9"/>
      <c r="H81" s="18">
        <f>H82+H84+H86+H88</f>
        <v>541.20000000000005</v>
      </c>
      <c r="I81" s="61"/>
      <c r="J81" s="61"/>
      <c r="K81" s="61"/>
    </row>
    <row r="82" spans="2:11" ht="20.25" customHeight="1">
      <c r="B82" s="55" t="s">
        <v>154</v>
      </c>
      <c r="C82" s="10">
        <v>849</v>
      </c>
      <c r="D82" s="9" t="s">
        <v>6</v>
      </c>
      <c r="E82" s="9" t="s">
        <v>23</v>
      </c>
      <c r="F82" s="9" t="s">
        <v>155</v>
      </c>
      <c r="G82" s="9"/>
      <c r="H82" s="18">
        <f>'5'!I81</f>
        <v>100</v>
      </c>
      <c r="I82" s="61"/>
    </row>
    <row r="83" spans="2:11" ht="33.75" customHeight="1">
      <c r="B83" s="213" t="s">
        <v>46</v>
      </c>
      <c r="C83" s="10">
        <v>849</v>
      </c>
      <c r="D83" s="9" t="s">
        <v>6</v>
      </c>
      <c r="E83" s="9" t="s">
        <v>23</v>
      </c>
      <c r="F83" s="9" t="s">
        <v>155</v>
      </c>
      <c r="G83" s="9" t="s">
        <v>27</v>
      </c>
      <c r="H83" s="18">
        <f>'5'!I82</f>
        <v>100</v>
      </c>
    </row>
    <row r="84" spans="2:11" ht="25.5" customHeight="1">
      <c r="B84" s="213" t="s">
        <v>405</v>
      </c>
      <c r="C84" s="10">
        <v>849</v>
      </c>
      <c r="D84" s="9" t="s">
        <v>6</v>
      </c>
      <c r="E84" s="9" t="s">
        <v>23</v>
      </c>
      <c r="F84" s="9" t="s">
        <v>404</v>
      </c>
      <c r="G84" s="9"/>
      <c r="H84" s="18">
        <f>H85</f>
        <v>400</v>
      </c>
    </row>
    <row r="85" spans="2:11" ht="33.75" customHeight="1">
      <c r="B85" s="53" t="s">
        <v>46</v>
      </c>
      <c r="C85" s="10">
        <v>849</v>
      </c>
      <c r="D85" s="9" t="s">
        <v>6</v>
      </c>
      <c r="E85" s="9" t="s">
        <v>23</v>
      </c>
      <c r="F85" s="9" t="s">
        <v>477</v>
      </c>
      <c r="G85" s="9" t="s">
        <v>27</v>
      </c>
      <c r="H85" s="18">
        <f>'5'!I86</f>
        <v>400</v>
      </c>
    </row>
    <row r="86" spans="2:11" ht="33.75" customHeight="1">
      <c r="B86" s="213" t="s">
        <v>110</v>
      </c>
      <c r="C86" s="10">
        <v>849</v>
      </c>
      <c r="D86" s="9" t="s">
        <v>6</v>
      </c>
      <c r="E86" s="9" t="s">
        <v>23</v>
      </c>
      <c r="F86" s="9" t="s">
        <v>282</v>
      </c>
      <c r="G86" s="9"/>
      <c r="H86" s="18">
        <f>H87</f>
        <v>41.2</v>
      </c>
    </row>
    <row r="87" spans="2:11" ht="18" customHeight="1">
      <c r="B87" s="237" t="s">
        <v>25</v>
      </c>
      <c r="C87" s="10">
        <v>849</v>
      </c>
      <c r="D87" s="9" t="s">
        <v>6</v>
      </c>
      <c r="E87" s="9" t="s">
        <v>23</v>
      </c>
      <c r="F87" s="9" t="s">
        <v>282</v>
      </c>
      <c r="G87" s="9" t="s">
        <v>28</v>
      </c>
      <c r="H87" s="18">
        <f>'5'!I84</f>
        <v>41.2</v>
      </c>
    </row>
    <row r="88" spans="2:11" ht="37.5" customHeight="1">
      <c r="B88" s="186" t="s">
        <v>486</v>
      </c>
      <c r="C88" s="187">
        <v>849</v>
      </c>
      <c r="D88" s="188" t="s">
        <v>6</v>
      </c>
      <c r="E88" s="188" t="s">
        <v>23</v>
      </c>
      <c r="F88" s="188" t="s">
        <v>485</v>
      </c>
      <c r="G88" s="188"/>
      <c r="H88" s="189">
        <f>H89+H90+H91</f>
        <v>0</v>
      </c>
    </row>
    <row r="89" spans="2:11" ht="0.75" hidden="1" customHeight="1">
      <c r="B89" s="190" t="s">
        <v>46</v>
      </c>
      <c r="C89" s="187">
        <v>849</v>
      </c>
      <c r="D89" s="188" t="s">
        <v>6</v>
      </c>
      <c r="E89" s="188" t="s">
        <v>23</v>
      </c>
      <c r="F89" s="188" t="s">
        <v>485</v>
      </c>
      <c r="G89" s="188" t="s">
        <v>27</v>
      </c>
      <c r="H89" s="189"/>
    </row>
    <row r="90" spans="2:11" ht="20.25" customHeight="1">
      <c r="B90" s="190" t="s">
        <v>325</v>
      </c>
      <c r="C90" s="187">
        <v>849</v>
      </c>
      <c r="D90" s="188" t="s">
        <v>6</v>
      </c>
      <c r="E90" s="188" t="s">
        <v>23</v>
      </c>
      <c r="F90" s="188" t="s">
        <v>485</v>
      </c>
      <c r="G90" s="188" t="s">
        <v>159</v>
      </c>
      <c r="H90" s="189">
        <f>'5'!I89</f>
        <v>0</v>
      </c>
    </row>
    <row r="91" spans="2:11" ht="24.75" customHeight="1">
      <c r="B91" s="190" t="s">
        <v>25</v>
      </c>
      <c r="C91" s="187">
        <v>849</v>
      </c>
      <c r="D91" s="188" t="s">
        <v>6</v>
      </c>
      <c r="E91" s="188" t="s">
        <v>23</v>
      </c>
      <c r="F91" s="188" t="s">
        <v>485</v>
      </c>
      <c r="G91" s="188" t="s">
        <v>28</v>
      </c>
      <c r="H91" s="189">
        <f>'5'!I90</f>
        <v>0</v>
      </c>
    </row>
    <row r="92" spans="2:11" ht="36.75" hidden="1" customHeight="1">
      <c r="B92" s="190" t="s">
        <v>105</v>
      </c>
      <c r="C92" s="187">
        <v>849</v>
      </c>
      <c r="D92" s="188" t="s">
        <v>6</v>
      </c>
      <c r="E92" s="188" t="s">
        <v>23</v>
      </c>
      <c r="F92" s="188" t="s">
        <v>160</v>
      </c>
      <c r="G92" s="188"/>
      <c r="H92" s="189">
        <f>H93</f>
        <v>0</v>
      </c>
    </row>
    <row r="93" spans="2:11" ht="50.25" hidden="1" customHeight="1">
      <c r="B93" s="190" t="s">
        <v>106</v>
      </c>
      <c r="C93" s="187">
        <v>849</v>
      </c>
      <c r="D93" s="188" t="s">
        <v>6</v>
      </c>
      <c r="E93" s="188" t="s">
        <v>23</v>
      </c>
      <c r="F93" s="188" t="s">
        <v>160</v>
      </c>
      <c r="G93" s="188" t="s">
        <v>104</v>
      </c>
      <c r="H93" s="189">
        <f>'5'!I92</f>
        <v>0</v>
      </c>
    </row>
    <row r="94" spans="2:11" ht="30.75" customHeight="1">
      <c r="B94" s="190" t="s">
        <v>14</v>
      </c>
      <c r="C94" s="187">
        <v>849</v>
      </c>
      <c r="D94" s="188" t="s">
        <v>9</v>
      </c>
      <c r="E94" s="188"/>
      <c r="F94" s="188"/>
      <c r="G94" s="188"/>
      <c r="H94" s="191">
        <f>H99</f>
        <v>500</v>
      </c>
      <c r="J94" s="61"/>
    </row>
    <row r="95" spans="2:11" ht="1.5" hidden="1" customHeight="1">
      <c r="B95" s="190" t="s">
        <v>220</v>
      </c>
      <c r="C95" s="187">
        <v>849</v>
      </c>
      <c r="D95" s="188" t="s">
        <v>9</v>
      </c>
      <c r="E95" s="188" t="s">
        <v>12</v>
      </c>
      <c r="F95" s="188"/>
      <c r="G95" s="188"/>
      <c r="H95" s="189">
        <f t="shared" ref="H95:H97" si="16">H96</f>
        <v>0</v>
      </c>
    </row>
    <row r="96" spans="2:11" ht="50.25" hidden="1" customHeight="1">
      <c r="B96" s="190" t="s">
        <v>67</v>
      </c>
      <c r="C96" s="187">
        <v>849</v>
      </c>
      <c r="D96" s="188" t="s">
        <v>9</v>
      </c>
      <c r="E96" s="188" t="s">
        <v>12</v>
      </c>
      <c r="F96" s="188" t="s">
        <v>162</v>
      </c>
      <c r="G96" s="188"/>
      <c r="H96" s="189">
        <f t="shared" si="16"/>
        <v>0</v>
      </c>
    </row>
    <row r="97" spans="2:17" ht="48.75" hidden="1" customHeight="1">
      <c r="B97" s="190" t="s">
        <v>68</v>
      </c>
      <c r="C97" s="187">
        <v>849</v>
      </c>
      <c r="D97" s="188" t="s">
        <v>9</v>
      </c>
      <c r="E97" s="188" t="s">
        <v>12</v>
      </c>
      <c r="F97" s="188" t="s">
        <v>163</v>
      </c>
      <c r="G97" s="188"/>
      <c r="H97" s="189">
        <f t="shared" si="16"/>
        <v>0</v>
      </c>
    </row>
    <row r="98" spans="2:17" ht="31.5" hidden="1" customHeight="1">
      <c r="B98" s="190" t="s">
        <v>46</v>
      </c>
      <c r="C98" s="187">
        <v>849</v>
      </c>
      <c r="D98" s="188" t="s">
        <v>9</v>
      </c>
      <c r="E98" s="188" t="s">
        <v>12</v>
      </c>
      <c r="F98" s="188" t="s">
        <v>163</v>
      </c>
      <c r="G98" s="188" t="s">
        <v>27</v>
      </c>
      <c r="H98" s="189"/>
    </row>
    <row r="99" spans="2:17" ht="48.75" customHeight="1">
      <c r="B99" s="190" t="s">
        <v>577</v>
      </c>
      <c r="C99" s="187">
        <v>849</v>
      </c>
      <c r="D99" s="188" t="s">
        <v>9</v>
      </c>
      <c r="E99" s="188" t="s">
        <v>15</v>
      </c>
      <c r="F99" s="188"/>
      <c r="G99" s="188"/>
      <c r="H99" s="189">
        <f>H100</f>
        <v>500</v>
      </c>
    </row>
    <row r="100" spans="2:17" ht="31.5">
      <c r="B100" s="190" t="s">
        <v>73</v>
      </c>
      <c r="C100" s="187">
        <v>849</v>
      </c>
      <c r="D100" s="188" t="s">
        <v>9</v>
      </c>
      <c r="E100" s="188" t="s">
        <v>15</v>
      </c>
      <c r="F100" s="188" t="s">
        <v>164</v>
      </c>
      <c r="G100" s="188"/>
      <c r="H100" s="189">
        <f t="shared" ref="H100" si="17">H101+H103+H106</f>
        <v>500</v>
      </c>
    </row>
    <row r="101" spans="2:17" ht="31.5">
      <c r="B101" s="190" t="s">
        <v>70</v>
      </c>
      <c r="C101" s="187">
        <v>849</v>
      </c>
      <c r="D101" s="188" t="s">
        <v>9</v>
      </c>
      <c r="E101" s="188" t="s">
        <v>15</v>
      </c>
      <c r="F101" s="188" t="s">
        <v>193</v>
      </c>
      <c r="G101" s="188"/>
      <c r="H101" s="189">
        <f t="shared" ref="H101" si="18">H102+H103</f>
        <v>300</v>
      </c>
    </row>
    <row r="102" spans="2:17" ht="31.5">
      <c r="B102" s="190" t="s">
        <v>46</v>
      </c>
      <c r="C102" s="187">
        <v>849</v>
      </c>
      <c r="D102" s="188" t="s">
        <v>9</v>
      </c>
      <c r="E102" s="188" t="s">
        <v>15</v>
      </c>
      <c r="F102" s="188" t="s">
        <v>193</v>
      </c>
      <c r="G102" s="188" t="s">
        <v>27</v>
      </c>
      <c r="H102" s="189">
        <f>'5'!I101</f>
        <v>300</v>
      </c>
      <c r="I102" s="61"/>
    </row>
    <row r="103" spans="2:17" ht="32.25" customHeight="1">
      <c r="B103" s="190" t="s">
        <v>335</v>
      </c>
      <c r="C103" s="187">
        <v>849</v>
      </c>
      <c r="D103" s="188" t="s">
        <v>9</v>
      </c>
      <c r="E103" s="188" t="s">
        <v>15</v>
      </c>
      <c r="F103" s="188" t="s">
        <v>403</v>
      </c>
      <c r="G103" s="188"/>
      <c r="H103" s="192">
        <f>H104</f>
        <v>0</v>
      </c>
      <c r="I103" s="60"/>
      <c r="J103" s="97"/>
      <c r="K103" s="97"/>
      <c r="L103" s="60"/>
      <c r="M103" s="60"/>
      <c r="N103" s="60"/>
      <c r="O103" s="60"/>
      <c r="P103" s="60"/>
      <c r="Q103" s="60"/>
    </row>
    <row r="104" spans="2:17" ht="39" customHeight="1">
      <c r="B104" s="190" t="s">
        <v>46</v>
      </c>
      <c r="C104" s="187">
        <v>849</v>
      </c>
      <c r="D104" s="188" t="s">
        <v>9</v>
      </c>
      <c r="E104" s="188" t="s">
        <v>15</v>
      </c>
      <c r="F104" s="188" t="s">
        <v>403</v>
      </c>
      <c r="G104" s="188" t="s">
        <v>27</v>
      </c>
      <c r="H104" s="192">
        <v>0</v>
      </c>
      <c r="I104" s="60"/>
      <c r="J104" s="97"/>
      <c r="K104" s="97"/>
      <c r="L104" s="60"/>
      <c r="M104" s="60"/>
      <c r="N104" s="60"/>
      <c r="O104" s="60"/>
      <c r="P104" s="60"/>
      <c r="Q104" s="60"/>
    </row>
    <row r="105" spans="2:17" ht="1.5" hidden="1" customHeight="1">
      <c r="B105" s="193" t="s">
        <v>69</v>
      </c>
      <c r="C105" s="187">
        <v>849</v>
      </c>
      <c r="D105" s="188" t="s">
        <v>9</v>
      </c>
      <c r="E105" s="188" t="s">
        <v>21</v>
      </c>
      <c r="F105" s="188"/>
      <c r="G105" s="188"/>
      <c r="H105" s="189">
        <f>H107</f>
        <v>200</v>
      </c>
    </row>
    <row r="106" spans="2:17" ht="49.5" customHeight="1">
      <c r="B106" s="190" t="s">
        <v>67</v>
      </c>
      <c r="C106" s="187">
        <v>849</v>
      </c>
      <c r="D106" s="188" t="s">
        <v>9</v>
      </c>
      <c r="E106" s="188" t="s">
        <v>15</v>
      </c>
      <c r="F106" s="188" t="s">
        <v>478</v>
      </c>
      <c r="G106" s="194"/>
      <c r="H106" s="189">
        <f>H105</f>
        <v>200</v>
      </c>
    </row>
    <row r="107" spans="2:17" ht="44.25" customHeight="1">
      <c r="B107" s="190" t="s">
        <v>68</v>
      </c>
      <c r="C107" s="187">
        <v>849</v>
      </c>
      <c r="D107" s="188" t="s">
        <v>9</v>
      </c>
      <c r="E107" s="188" t="s">
        <v>15</v>
      </c>
      <c r="F107" s="188" t="s">
        <v>478</v>
      </c>
      <c r="G107" s="188"/>
      <c r="H107" s="189">
        <f>H108</f>
        <v>200</v>
      </c>
    </row>
    <row r="108" spans="2:17" ht="32.25" customHeight="1">
      <c r="B108" s="190" t="s">
        <v>46</v>
      </c>
      <c r="C108" s="187">
        <v>849</v>
      </c>
      <c r="D108" s="188" t="s">
        <v>9</v>
      </c>
      <c r="E108" s="188" t="s">
        <v>15</v>
      </c>
      <c r="F108" s="188" t="s">
        <v>478</v>
      </c>
      <c r="G108" s="188" t="s">
        <v>27</v>
      </c>
      <c r="H108" s="189">
        <v>200</v>
      </c>
    </row>
    <row r="109" spans="2:17" ht="16.5" customHeight="1">
      <c r="B109" s="190" t="s">
        <v>20</v>
      </c>
      <c r="C109" s="187">
        <v>849</v>
      </c>
      <c r="D109" s="195" t="s">
        <v>7</v>
      </c>
      <c r="E109" s="196"/>
      <c r="F109" s="195"/>
      <c r="G109" s="195"/>
      <c r="H109" s="197">
        <f>H110+H115+H124</f>
        <v>6540</v>
      </c>
      <c r="J109" s="61"/>
    </row>
    <row r="110" spans="2:17" ht="15" customHeight="1">
      <c r="B110" s="190" t="s">
        <v>92</v>
      </c>
      <c r="C110" s="187">
        <v>849</v>
      </c>
      <c r="D110" s="195" t="s">
        <v>7</v>
      </c>
      <c r="E110" s="195" t="s">
        <v>11</v>
      </c>
      <c r="F110" s="195"/>
      <c r="G110" s="195"/>
      <c r="H110" s="192">
        <f>H112</f>
        <v>940</v>
      </c>
    </row>
    <row r="111" spans="2:17" ht="70.5" customHeight="1">
      <c r="B111" s="232" t="s">
        <v>549</v>
      </c>
      <c r="C111" s="187"/>
      <c r="D111" s="195"/>
      <c r="E111" s="195"/>
      <c r="F111" s="12" t="s">
        <v>550</v>
      </c>
      <c r="G111" s="195"/>
      <c r="H111" s="192"/>
    </row>
    <row r="112" spans="2:17" ht="31.5" customHeight="1">
      <c r="B112" s="232" t="str">
        <f>'6'!B100</f>
        <v>Основное мероприятие 3 "Создание условий для содержания автобусного маршрута"</v>
      </c>
      <c r="C112" s="187">
        <v>849</v>
      </c>
      <c r="D112" s="195" t="s">
        <v>7</v>
      </c>
      <c r="E112" s="195" t="s">
        <v>11</v>
      </c>
      <c r="F112" s="12" t="s">
        <v>558</v>
      </c>
      <c r="G112" s="195"/>
      <c r="H112" s="192">
        <f t="shared" ref="H112:H113" si="19">H113</f>
        <v>940</v>
      </c>
    </row>
    <row r="113" spans="2:17" ht="33.75" customHeight="1">
      <c r="B113" s="232" t="s">
        <v>93</v>
      </c>
      <c r="C113" s="187">
        <v>849</v>
      </c>
      <c r="D113" s="195" t="s">
        <v>7</v>
      </c>
      <c r="E113" s="195" t="s">
        <v>11</v>
      </c>
      <c r="F113" s="12" t="s">
        <v>559</v>
      </c>
      <c r="G113" s="195"/>
      <c r="H113" s="192">
        <f t="shared" si="19"/>
        <v>940</v>
      </c>
    </row>
    <row r="114" spans="2:17" ht="15.75" customHeight="1">
      <c r="B114" s="232" t="s">
        <v>94</v>
      </c>
      <c r="C114" s="187">
        <v>849</v>
      </c>
      <c r="D114" s="195" t="s">
        <v>7</v>
      </c>
      <c r="E114" s="195" t="s">
        <v>11</v>
      </c>
      <c r="F114" s="12" t="s">
        <v>559</v>
      </c>
      <c r="G114" s="195" t="s">
        <v>95</v>
      </c>
      <c r="H114" s="192">
        <f>'5'!I111</f>
        <v>940</v>
      </c>
    </row>
    <row r="115" spans="2:17" ht="15.75">
      <c r="B115" s="190" t="s">
        <v>47</v>
      </c>
      <c r="C115" s="187">
        <v>849</v>
      </c>
      <c r="D115" s="195" t="s">
        <v>7</v>
      </c>
      <c r="E115" s="195" t="s">
        <v>12</v>
      </c>
      <c r="F115" s="195"/>
      <c r="G115" s="195"/>
      <c r="H115" s="192">
        <f>H116</f>
        <v>5500</v>
      </c>
    </row>
    <row r="116" spans="2:17" ht="63">
      <c r="B116" s="232" t="s">
        <v>549</v>
      </c>
      <c r="C116" s="187"/>
      <c r="D116" s="195"/>
      <c r="E116" s="195"/>
      <c r="F116" s="195"/>
      <c r="G116" s="195"/>
      <c r="H116" s="192">
        <f>H117</f>
        <v>5500</v>
      </c>
    </row>
    <row r="117" spans="2:17" ht="31.5">
      <c r="B117" s="22" t="s">
        <v>556</v>
      </c>
      <c r="C117" s="187">
        <v>849</v>
      </c>
      <c r="D117" s="195" t="s">
        <v>7</v>
      </c>
      <c r="E117" s="195" t="s">
        <v>12</v>
      </c>
      <c r="F117" s="12" t="s">
        <v>552</v>
      </c>
      <c r="G117" s="195"/>
      <c r="H117" s="192">
        <f>H118</f>
        <v>5500</v>
      </c>
    </row>
    <row r="118" spans="2:17" ht="47.25">
      <c r="B118" s="232" t="s">
        <v>48</v>
      </c>
      <c r="C118" s="196">
        <v>849</v>
      </c>
      <c r="D118" s="195" t="s">
        <v>7</v>
      </c>
      <c r="E118" s="195" t="s">
        <v>12</v>
      </c>
      <c r="F118" s="12" t="s">
        <v>553</v>
      </c>
      <c r="G118" s="195"/>
      <c r="H118" s="192">
        <f>H119</f>
        <v>5500</v>
      </c>
    </row>
    <row r="119" spans="2:17" ht="33.75" customHeight="1">
      <c r="B119" s="232" t="s">
        <v>46</v>
      </c>
      <c r="C119" s="196">
        <v>849</v>
      </c>
      <c r="D119" s="195" t="s">
        <v>7</v>
      </c>
      <c r="E119" s="195" t="s">
        <v>12</v>
      </c>
      <c r="F119" s="12" t="s">
        <v>553</v>
      </c>
      <c r="G119" s="195" t="s">
        <v>27</v>
      </c>
      <c r="H119" s="192">
        <f>'5'!I116</f>
        <v>5500</v>
      </c>
    </row>
    <row r="120" spans="2:17" ht="42.75" hidden="1" customHeight="1">
      <c r="B120" s="190" t="s">
        <v>372</v>
      </c>
      <c r="C120" s="196">
        <v>849</v>
      </c>
      <c r="D120" s="195" t="s">
        <v>7</v>
      </c>
      <c r="E120" s="195" t="s">
        <v>12</v>
      </c>
      <c r="F120" s="195" t="s">
        <v>371</v>
      </c>
      <c r="G120" s="195"/>
      <c r="H120" s="192">
        <f>H121</f>
        <v>0</v>
      </c>
      <c r="I120" s="60"/>
      <c r="J120" s="97"/>
      <c r="K120" s="97"/>
      <c r="L120" s="60"/>
      <c r="M120" s="60"/>
      <c r="N120" s="60"/>
      <c r="O120" s="60"/>
      <c r="P120" s="60"/>
      <c r="Q120" s="60"/>
    </row>
    <row r="121" spans="2:17" ht="49.5" hidden="1" customHeight="1">
      <c r="B121" s="190" t="s">
        <v>46</v>
      </c>
      <c r="C121" s="196">
        <v>849</v>
      </c>
      <c r="D121" s="195" t="s">
        <v>7</v>
      </c>
      <c r="E121" s="195" t="s">
        <v>12</v>
      </c>
      <c r="F121" s="195" t="s">
        <v>371</v>
      </c>
      <c r="G121" s="195" t="s">
        <v>27</v>
      </c>
      <c r="H121" s="192">
        <v>0</v>
      </c>
      <c r="I121" s="60"/>
      <c r="J121" s="97"/>
      <c r="K121" s="97"/>
      <c r="L121" s="60"/>
      <c r="M121" s="60"/>
      <c r="N121" s="60"/>
      <c r="O121" s="60"/>
      <c r="P121" s="60"/>
      <c r="Q121" s="60"/>
    </row>
    <row r="122" spans="2:17" ht="2.25" hidden="1" customHeight="1">
      <c r="B122" s="190" t="s">
        <v>126</v>
      </c>
      <c r="C122" s="196">
        <v>849</v>
      </c>
      <c r="D122" s="195" t="s">
        <v>7</v>
      </c>
      <c r="E122" s="195" t="s">
        <v>12</v>
      </c>
      <c r="F122" s="195" t="s">
        <v>165</v>
      </c>
      <c r="G122" s="195"/>
      <c r="H122" s="198" t="e">
        <f>#REF!+#REF!</f>
        <v>#REF!</v>
      </c>
    </row>
    <row r="123" spans="2:17" ht="20.25" customHeight="1">
      <c r="B123" s="190" t="s">
        <v>344</v>
      </c>
      <c r="C123" s="196">
        <v>849</v>
      </c>
      <c r="D123" s="195" t="s">
        <v>7</v>
      </c>
      <c r="E123" s="195" t="s">
        <v>87</v>
      </c>
      <c r="F123" s="195"/>
      <c r="G123" s="195"/>
      <c r="H123" s="192">
        <f t="shared" ref="H123" si="20">H124</f>
        <v>100</v>
      </c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ht="33.75" customHeight="1">
      <c r="B124" s="190" t="s">
        <v>107</v>
      </c>
      <c r="C124" s="196">
        <v>849</v>
      </c>
      <c r="D124" s="195" t="s">
        <v>7</v>
      </c>
      <c r="E124" s="195" t="s">
        <v>87</v>
      </c>
      <c r="F124" s="195" t="s">
        <v>153</v>
      </c>
      <c r="G124" s="195"/>
      <c r="H124" s="192">
        <f t="shared" ref="H124" si="21">H125+H127+H129+H131</f>
        <v>100</v>
      </c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ht="36" hidden="1" customHeight="1">
      <c r="B125" s="190" t="str">
        <f>'5'!B126</f>
        <v xml:space="preserve">Мероприятия на благоустройство объектов туристской индустрии </v>
      </c>
      <c r="C125" s="196">
        <v>849</v>
      </c>
      <c r="D125" s="188" t="s">
        <v>7</v>
      </c>
      <c r="E125" s="188" t="s">
        <v>87</v>
      </c>
      <c r="F125" s="188" t="s">
        <v>484</v>
      </c>
      <c r="G125" s="188"/>
      <c r="H125" s="189">
        <f>H126</f>
        <v>0</v>
      </c>
      <c r="I125" s="60"/>
      <c r="J125" s="97"/>
      <c r="K125" s="97"/>
      <c r="L125" s="60"/>
      <c r="M125" s="60"/>
      <c r="N125" s="60"/>
      <c r="O125" s="60"/>
      <c r="P125" s="60"/>
      <c r="Q125" s="60"/>
    </row>
    <row r="126" spans="2:17" ht="30" hidden="1" customHeight="1">
      <c r="B126" s="190" t="s">
        <v>175</v>
      </c>
      <c r="C126" s="196">
        <v>849</v>
      </c>
      <c r="D126" s="188" t="s">
        <v>7</v>
      </c>
      <c r="E126" s="188" t="s">
        <v>87</v>
      </c>
      <c r="F126" s="188" t="s">
        <v>157</v>
      </c>
      <c r="G126" s="188" t="s">
        <v>176</v>
      </c>
      <c r="H126" s="189">
        <v>0</v>
      </c>
      <c r="I126" s="60"/>
      <c r="J126" s="97"/>
      <c r="K126" s="98"/>
      <c r="L126" s="60"/>
      <c r="M126" s="60"/>
      <c r="N126" s="60"/>
      <c r="O126" s="60"/>
      <c r="P126" s="60"/>
      <c r="Q126" s="60"/>
    </row>
    <row r="127" spans="2:17" ht="37.5" customHeight="1">
      <c r="B127" s="190" t="s">
        <v>366</v>
      </c>
      <c r="C127" s="196">
        <v>849</v>
      </c>
      <c r="D127" s="188" t="s">
        <v>7</v>
      </c>
      <c r="E127" s="188" t="s">
        <v>87</v>
      </c>
      <c r="F127" s="188" t="s">
        <v>365</v>
      </c>
      <c r="G127" s="188"/>
      <c r="H127" s="189">
        <f>H128</f>
        <v>100</v>
      </c>
      <c r="I127" s="60"/>
      <c r="J127" s="97"/>
      <c r="K127" s="97"/>
      <c r="L127" s="60"/>
      <c r="M127" s="60"/>
      <c r="N127" s="60"/>
      <c r="O127" s="60"/>
      <c r="P127" s="60"/>
      <c r="Q127" s="60"/>
    </row>
    <row r="128" spans="2:17" ht="38.25" customHeight="1">
      <c r="B128" s="190" t="s">
        <v>46</v>
      </c>
      <c r="C128" s="196">
        <v>849</v>
      </c>
      <c r="D128" s="188" t="s">
        <v>7</v>
      </c>
      <c r="E128" s="188" t="s">
        <v>87</v>
      </c>
      <c r="F128" s="188" t="s">
        <v>365</v>
      </c>
      <c r="G128" s="188" t="s">
        <v>27</v>
      </c>
      <c r="H128" s="189">
        <f>'5'!I129</f>
        <v>100</v>
      </c>
      <c r="I128" s="60"/>
      <c r="J128" s="97"/>
      <c r="K128" s="98"/>
      <c r="L128" s="60"/>
      <c r="M128" s="60"/>
      <c r="N128" s="60"/>
      <c r="O128" s="60"/>
      <c r="P128" s="60"/>
      <c r="Q128" s="60"/>
    </row>
    <row r="129" spans="2:17" ht="32.25" hidden="1" customHeight="1">
      <c r="B129" s="190" t="s">
        <v>335</v>
      </c>
      <c r="C129" s="196">
        <v>849</v>
      </c>
      <c r="D129" s="195" t="s">
        <v>7</v>
      </c>
      <c r="E129" s="195" t="s">
        <v>87</v>
      </c>
      <c r="F129" s="188" t="s">
        <v>345</v>
      </c>
      <c r="G129" s="188"/>
      <c r="H129" s="189">
        <f>H130</f>
        <v>0</v>
      </c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ht="35.25" hidden="1" customHeight="1">
      <c r="B130" s="190" t="s">
        <v>46</v>
      </c>
      <c r="C130" s="196">
        <v>849</v>
      </c>
      <c r="D130" s="195" t="s">
        <v>7</v>
      </c>
      <c r="E130" s="195" t="s">
        <v>87</v>
      </c>
      <c r="F130" s="188" t="s">
        <v>345</v>
      </c>
      <c r="G130" s="188" t="s">
        <v>27</v>
      </c>
      <c r="H130" s="189">
        <f>'5'!I131</f>
        <v>0</v>
      </c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ht="24.75" hidden="1" customHeight="1">
      <c r="B131" s="190" t="s">
        <v>337</v>
      </c>
      <c r="C131" s="196">
        <v>849</v>
      </c>
      <c r="D131" s="195" t="s">
        <v>7</v>
      </c>
      <c r="E131" s="195" t="s">
        <v>87</v>
      </c>
      <c r="F131" s="188" t="s">
        <v>346</v>
      </c>
      <c r="G131" s="188"/>
      <c r="H131" s="189">
        <f>H132</f>
        <v>0</v>
      </c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ht="35.25" hidden="1" customHeight="1">
      <c r="B132" s="190" t="s">
        <v>46</v>
      </c>
      <c r="C132" s="196">
        <v>849</v>
      </c>
      <c r="D132" s="195" t="s">
        <v>7</v>
      </c>
      <c r="E132" s="195" t="s">
        <v>87</v>
      </c>
      <c r="F132" s="188" t="s">
        <v>347</v>
      </c>
      <c r="G132" s="188" t="s">
        <v>27</v>
      </c>
      <c r="H132" s="189">
        <v>0</v>
      </c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ht="16.5" customHeight="1">
      <c r="B133" s="190" t="s">
        <v>16</v>
      </c>
      <c r="C133" s="187">
        <v>849</v>
      </c>
      <c r="D133" s="188" t="s">
        <v>10</v>
      </c>
      <c r="E133" s="188"/>
      <c r="F133" s="188"/>
      <c r="G133" s="188"/>
      <c r="H133" s="191">
        <f>H134+H148+H179+H211</f>
        <v>87718.599999999991</v>
      </c>
      <c r="J133" s="61"/>
      <c r="K133" s="61"/>
    </row>
    <row r="134" spans="2:17" ht="15.75">
      <c r="B134" s="190" t="s">
        <v>37</v>
      </c>
      <c r="C134" s="187">
        <v>849</v>
      </c>
      <c r="D134" s="188" t="s">
        <v>10</v>
      </c>
      <c r="E134" s="188" t="s">
        <v>6</v>
      </c>
      <c r="F134" s="188"/>
      <c r="G134" s="188"/>
      <c r="H134" s="189">
        <f>H135</f>
        <v>3690</v>
      </c>
    </row>
    <row r="135" spans="2:17" ht="15.75">
      <c r="B135" s="190" t="s">
        <v>42</v>
      </c>
      <c r="C135" s="187">
        <v>849</v>
      </c>
      <c r="D135" s="188" t="s">
        <v>10</v>
      </c>
      <c r="E135" s="188" t="s">
        <v>6</v>
      </c>
      <c r="F135" s="188" t="s">
        <v>166</v>
      </c>
      <c r="G135" s="188"/>
      <c r="H135" s="189">
        <f>H136+H138+H142+H144</f>
        <v>3690</v>
      </c>
    </row>
    <row r="136" spans="2:17" ht="33" customHeight="1">
      <c r="B136" s="190" t="s">
        <v>41</v>
      </c>
      <c r="C136" s="187">
        <v>849</v>
      </c>
      <c r="D136" s="188" t="s">
        <v>10</v>
      </c>
      <c r="E136" s="188" t="s">
        <v>6</v>
      </c>
      <c r="F136" s="188" t="s">
        <v>167</v>
      </c>
      <c r="G136" s="188"/>
      <c r="H136" s="189">
        <f>H137</f>
        <v>2000</v>
      </c>
    </row>
    <row r="137" spans="2:17" ht="33.75" customHeight="1">
      <c r="B137" s="190" t="s">
        <v>46</v>
      </c>
      <c r="C137" s="187">
        <v>849</v>
      </c>
      <c r="D137" s="188" t="s">
        <v>10</v>
      </c>
      <c r="E137" s="188" t="s">
        <v>6</v>
      </c>
      <c r="F137" s="188" t="s">
        <v>167</v>
      </c>
      <c r="G137" s="188" t="s">
        <v>27</v>
      </c>
      <c r="H137" s="189">
        <f>'5'!I138</f>
        <v>2000</v>
      </c>
    </row>
    <row r="138" spans="2:17" ht="33.75" hidden="1" customHeight="1">
      <c r="B138" s="190" t="s">
        <v>572</v>
      </c>
      <c r="C138" s="187">
        <v>849</v>
      </c>
      <c r="D138" s="188" t="s">
        <v>10</v>
      </c>
      <c r="E138" s="188" t="s">
        <v>6</v>
      </c>
      <c r="F138" s="188" t="s">
        <v>200</v>
      </c>
      <c r="G138" s="188"/>
      <c r="H138" s="189">
        <f>H139</f>
        <v>0</v>
      </c>
    </row>
    <row r="139" spans="2:17" ht="32.25" hidden="1" customHeight="1">
      <c r="B139" s="190" t="s">
        <v>46</v>
      </c>
      <c r="C139" s="187">
        <v>849</v>
      </c>
      <c r="D139" s="188" t="s">
        <v>10</v>
      </c>
      <c r="E139" s="188" t="s">
        <v>6</v>
      </c>
      <c r="F139" s="188" t="s">
        <v>201</v>
      </c>
      <c r="G139" s="188" t="s">
        <v>27</v>
      </c>
      <c r="H139" s="189">
        <f>'5'!I140</f>
        <v>0</v>
      </c>
    </row>
    <row r="140" spans="2:17" ht="37.5" hidden="1" customHeight="1">
      <c r="B140" s="190" t="s">
        <v>198</v>
      </c>
      <c r="C140" s="187">
        <v>849</v>
      </c>
      <c r="D140" s="188" t="s">
        <v>10</v>
      </c>
      <c r="E140" s="188" t="s">
        <v>6</v>
      </c>
      <c r="F140" s="188" t="s">
        <v>199</v>
      </c>
      <c r="G140" s="188"/>
      <c r="H140" s="189">
        <f>H141</f>
        <v>0</v>
      </c>
    </row>
    <row r="141" spans="2:17" ht="32.25" hidden="1" customHeight="1">
      <c r="B141" s="190" t="s">
        <v>46</v>
      </c>
      <c r="C141" s="187">
        <v>849</v>
      </c>
      <c r="D141" s="188" t="s">
        <v>10</v>
      </c>
      <c r="E141" s="188" t="s">
        <v>6</v>
      </c>
      <c r="F141" s="188" t="s">
        <v>199</v>
      </c>
      <c r="G141" s="188" t="s">
        <v>27</v>
      </c>
      <c r="H141" s="189">
        <f>'5'!I142</f>
        <v>0</v>
      </c>
    </row>
    <row r="142" spans="2:17" ht="18" customHeight="1">
      <c r="B142" s="190" t="s">
        <v>168</v>
      </c>
      <c r="C142" s="187">
        <v>849</v>
      </c>
      <c r="D142" s="188" t="s">
        <v>10</v>
      </c>
      <c r="E142" s="188" t="s">
        <v>6</v>
      </c>
      <c r="F142" s="188" t="s">
        <v>169</v>
      </c>
      <c r="G142" s="188"/>
      <c r="H142" s="189">
        <f>H143</f>
        <v>850</v>
      </c>
    </row>
    <row r="143" spans="2:17" ht="32.25" customHeight="1">
      <c r="B143" s="190" t="s">
        <v>46</v>
      </c>
      <c r="C143" s="187">
        <v>849</v>
      </c>
      <c r="D143" s="188" t="s">
        <v>10</v>
      </c>
      <c r="E143" s="188" t="s">
        <v>6</v>
      </c>
      <c r="F143" s="188" t="s">
        <v>169</v>
      </c>
      <c r="G143" s="188" t="s">
        <v>27</v>
      </c>
      <c r="H143" s="189">
        <f>'5'!I144</f>
        <v>850</v>
      </c>
    </row>
    <row r="144" spans="2:17" ht="21" customHeight="1">
      <c r="B144" s="190" t="s">
        <v>170</v>
      </c>
      <c r="C144" s="187">
        <v>849</v>
      </c>
      <c r="D144" s="188" t="s">
        <v>10</v>
      </c>
      <c r="E144" s="188" t="s">
        <v>6</v>
      </c>
      <c r="F144" s="188" t="s">
        <v>171</v>
      </c>
      <c r="G144" s="188"/>
      <c r="H144" s="189">
        <f>H145</f>
        <v>840</v>
      </c>
    </row>
    <row r="145" spans="2:17" ht="39.75" customHeight="1">
      <c r="B145" s="190" t="s">
        <v>46</v>
      </c>
      <c r="C145" s="187">
        <v>849</v>
      </c>
      <c r="D145" s="188" t="s">
        <v>10</v>
      </c>
      <c r="E145" s="188" t="s">
        <v>6</v>
      </c>
      <c r="F145" s="188" t="s">
        <v>172</v>
      </c>
      <c r="G145" s="188" t="s">
        <v>27</v>
      </c>
      <c r="H145" s="189">
        <f>'5'!I146</f>
        <v>840</v>
      </c>
    </row>
    <row r="146" spans="2:17" ht="0.75" hidden="1" customHeight="1">
      <c r="B146" s="190" t="s">
        <v>299</v>
      </c>
      <c r="C146" s="187">
        <v>849</v>
      </c>
      <c r="D146" s="188" t="s">
        <v>10</v>
      </c>
      <c r="E146" s="188" t="s">
        <v>6</v>
      </c>
      <c r="F146" s="188" t="s">
        <v>301</v>
      </c>
      <c r="G146" s="188"/>
      <c r="H146" s="189">
        <f>H147</f>
        <v>0</v>
      </c>
    </row>
    <row r="147" spans="2:17" ht="19.5" hidden="1" customHeight="1">
      <c r="B147" s="190" t="s">
        <v>175</v>
      </c>
      <c r="C147" s="187">
        <v>849</v>
      </c>
      <c r="D147" s="188" t="s">
        <v>10</v>
      </c>
      <c r="E147" s="188" t="s">
        <v>6</v>
      </c>
      <c r="F147" s="188" t="s">
        <v>300</v>
      </c>
      <c r="G147" s="188" t="s">
        <v>176</v>
      </c>
      <c r="H147" s="189">
        <v>0</v>
      </c>
    </row>
    <row r="148" spans="2:17" ht="22.5" customHeight="1">
      <c r="B148" s="190" t="s">
        <v>62</v>
      </c>
      <c r="C148" s="187">
        <v>849</v>
      </c>
      <c r="D148" s="188" t="s">
        <v>10</v>
      </c>
      <c r="E148" s="188" t="s">
        <v>8</v>
      </c>
      <c r="F148" s="188"/>
      <c r="G148" s="188"/>
      <c r="H148" s="191">
        <f>'5'!I149</f>
        <v>69871.899999999994</v>
      </c>
    </row>
    <row r="149" spans="2:17" ht="0.75" hidden="1" customHeight="1">
      <c r="B149" s="190" t="s">
        <v>54</v>
      </c>
      <c r="C149" s="187">
        <v>849</v>
      </c>
      <c r="D149" s="188" t="s">
        <v>10</v>
      </c>
      <c r="E149" s="188" t="s">
        <v>8</v>
      </c>
      <c r="F149" s="188" t="s">
        <v>53</v>
      </c>
      <c r="G149" s="188"/>
      <c r="H149" s="189"/>
    </row>
    <row r="150" spans="2:17" ht="46.5" hidden="1" customHeight="1">
      <c r="B150" s="190" t="s">
        <v>113</v>
      </c>
      <c r="C150" s="187">
        <v>849</v>
      </c>
      <c r="D150" s="188" t="s">
        <v>10</v>
      </c>
      <c r="E150" s="188" t="s">
        <v>8</v>
      </c>
      <c r="F150" s="188" t="s">
        <v>114</v>
      </c>
      <c r="G150" s="188"/>
      <c r="H150" s="189" t="e">
        <f>H153+H159+H162</f>
        <v>#REF!</v>
      </c>
    </row>
    <row r="151" spans="2:17" ht="17.25" hidden="1" customHeight="1">
      <c r="B151" s="190" t="s">
        <v>39</v>
      </c>
      <c r="C151" s="187">
        <v>849</v>
      </c>
      <c r="D151" s="188" t="s">
        <v>10</v>
      </c>
      <c r="E151" s="188" t="s">
        <v>8</v>
      </c>
      <c r="F151" s="188" t="s">
        <v>114</v>
      </c>
      <c r="G151" s="188" t="s">
        <v>30</v>
      </c>
      <c r="H151" s="189">
        <f>H152</f>
        <v>2115.8000000000002</v>
      </c>
    </row>
    <row r="152" spans="2:17" ht="22.5" customHeight="1">
      <c r="B152" s="190" t="s">
        <v>65</v>
      </c>
      <c r="C152" s="187">
        <v>849</v>
      </c>
      <c r="D152" s="188" t="s">
        <v>10</v>
      </c>
      <c r="E152" s="188" t="s">
        <v>8</v>
      </c>
      <c r="F152" s="188" t="s">
        <v>173</v>
      </c>
      <c r="G152" s="188"/>
      <c r="H152" s="189">
        <f>'5'!I151</f>
        <v>2115.8000000000002</v>
      </c>
    </row>
    <row r="153" spans="2:17" ht="21" hidden="1" customHeight="1">
      <c r="B153" s="190" t="s">
        <v>96</v>
      </c>
      <c r="C153" s="187">
        <v>849</v>
      </c>
      <c r="D153" s="188" t="s">
        <v>10</v>
      </c>
      <c r="E153" s="188" t="s">
        <v>8</v>
      </c>
      <c r="F153" s="188" t="s">
        <v>66</v>
      </c>
      <c r="G153" s="188"/>
      <c r="H153" s="189" t="e">
        <f>H154</f>
        <v>#REF!</v>
      </c>
    </row>
    <row r="154" spans="2:17" ht="0.75" hidden="1" customHeight="1">
      <c r="B154" s="190" t="s">
        <v>46</v>
      </c>
      <c r="C154" s="187">
        <v>849</v>
      </c>
      <c r="D154" s="188" t="s">
        <v>10</v>
      </c>
      <c r="E154" s="188" t="s">
        <v>8</v>
      </c>
      <c r="F154" s="188" t="s">
        <v>66</v>
      </c>
      <c r="G154" s="188" t="s">
        <v>27</v>
      </c>
      <c r="H154" s="189" t="e">
        <f>#REF!</f>
        <v>#REF!</v>
      </c>
    </row>
    <row r="155" spans="2:17" ht="56.25" hidden="1" customHeight="1">
      <c r="B155" s="190" t="s">
        <v>373</v>
      </c>
      <c r="C155" s="187">
        <v>849</v>
      </c>
      <c r="D155" s="188" t="s">
        <v>10</v>
      </c>
      <c r="E155" s="188" t="s">
        <v>8</v>
      </c>
      <c r="F155" s="188" t="s">
        <v>363</v>
      </c>
      <c r="G155" s="188"/>
      <c r="H155" s="189">
        <v>0</v>
      </c>
      <c r="I155" s="60"/>
      <c r="J155" s="97"/>
      <c r="K155" s="97"/>
      <c r="L155" s="60"/>
      <c r="M155" s="60"/>
      <c r="N155" s="60"/>
      <c r="O155" s="60"/>
      <c r="P155" s="60"/>
      <c r="Q155" s="60"/>
    </row>
    <row r="156" spans="2:17" ht="18" hidden="1" customHeight="1">
      <c r="B156" s="190" t="s">
        <v>175</v>
      </c>
      <c r="C156" s="187">
        <v>849</v>
      </c>
      <c r="D156" s="188" t="s">
        <v>10</v>
      </c>
      <c r="E156" s="188" t="s">
        <v>8</v>
      </c>
      <c r="F156" s="188" t="s">
        <v>363</v>
      </c>
      <c r="G156" s="188" t="s">
        <v>176</v>
      </c>
      <c r="H156" s="189">
        <f>'5'!I153</f>
        <v>0</v>
      </c>
      <c r="I156" s="60"/>
      <c r="J156" s="97"/>
      <c r="K156" s="97"/>
      <c r="L156" s="60"/>
      <c r="M156" s="60"/>
      <c r="N156" s="60"/>
      <c r="O156" s="60"/>
      <c r="P156" s="60"/>
      <c r="Q156" s="60"/>
    </row>
    <row r="157" spans="2:17" ht="16.5" customHeight="1">
      <c r="B157" s="190" t="s">
        <v>127</v>
      </c>
      <c r="C157" s="187">
        <v>849</v>
      </c>
      <c r="D157" s="188" t="s">
        <v>10</v>
      </c>
      <c r="E157" s="188" t="s">
        <v>8</v>
      </c>
      <c r="F157" s="188" t="s">
        <v>174</v>
      </c>
      <c r="G157" s="188"/>
      <c r="H157" s="189">
        <f>H158</f>
        <v>705.59999999999991</v>
      </c>
    </row>
    <row r="158" spans="2:17" ht="32.25" customHeight="1">
      <c r="B158" s="190" t="s">
        <v>46</v>
      </c>
      <c r="C158" s="187">
        <v>849</v>
      </c>
      <c r="D158" s="188" t="s">
        <v>10</v>
      </c>
      <c r="E158" s="188" t="s">
        <v>8</v>
      </c>
      <c r="F158" s="188" t="s">
        <v>174</v>
      </c>
      <c r="G158" s="188" t="s">
        <v>27</v>
      </c>
      <c r="H158" s="189">
        <f>'5'!I155</f>
        <v>705.59999999999991</v>
      </c>
    </row>
    <row r="159" spans="2:17" ht="0.75" hidden="1" customHeight="1">
      <c r="B159" s="190" t="s">
        <v>97</v>
      </c>
      <c r="C159" s="187">
        <v>849</v>
      </c>
      <c r="D159" s="188" t="s">
        <v>10</v>
      </c>
      <c r="E159" s="188" t="s">
        <v>8</v>
      </c>
      <c r="F159" s="188" t="s">
        <v>83</v>
      </c>
      <c r="G159" s="188"/>
      <c r="H159" s="189">
        <f>H160</f>
        <v>0</v>
      </c>
    </row>
    <row r="160" spans="2:17" ht="36.75" hidden="1" customHeight="1">
      <c r="B160" s="190" t="s">
        <v>46</v>
      </c>
      <c r="C160" s="187">
        <v>849</v>
      </c>
      <c r="D160" s="188" t="s">
        <v>10</v>
      </c>
      <c r="E160" s="188" t="s">
        <v>8</v>
      </c>
      <c r="F160" s="188" t="s">
        <v>83</v>
      </c>
      <c r="G160" s="188" t="s">
        <v>27</v>
      </c>
      <c r="H160" s="189">
        <v>0</v>
      </c>
    </row>
    <row r="161" spans="2:17" ht="36.75" hidden="1" customHeight="1">
      <c r="B161" s="190" t="s">
        <v>202</v>
      </c>
      <c r="C161" s="187">
        <v>849</v>
      </c>
      <c r="D161" s="188" t="s">
        <v>10</v>
      </c>
      <c r="E161" s="188" t="s">
        <v>8</v>
      </c>
      <c r="F161" s="188" t="s">
        <v>283</v>
      </c>
      <c r="G161" s="188"/>
      <c r="H161" s="189">
        <f>'5'!I158</f>
        <v>0</v>
      </c>
    </row>
    <row r="162" spans="2:17" ht="33" hidden="1" customHeight="1">
      <c r="B162" s="190" t="s">
        <v>46</v>
      </c>
      <c r="C162" s="187">
        <v>849</v>
      </c>
      <c r="D162" s="188" t="s">
        <v>10</v>
      </c>
      <c r="E162" s="188" t="s">
        <v>8</v>
      </c>
      <c r="F162" s="188" t="s">
        <v>284</v>
      </c>
      <c r="G162" s="188" t="s">
        <v>27</v>
      </c>
      <c r="H162" s="189">
        <f>'5'!I159</f>
        <v>0</v>
      </c>
    </row>
    <row r="163" spans="2:17" ht="21" hidden="1" customHeight="1">
      <c r="B163" s="190" t="s">
        <v>175</v>
      </c>
      <c r="C163" s="187">
        <v>849</v>
      </c>
      <c r="D163" s="188" t="s">
        <v>10</v>
      </c>
      <c r="E163" s="188" t="s">
        <v>8</v>
      </c>
      <c r="F163" s="188" t="s">
        <v>283</v>
      </c>
      <c r="G163" s="188" t="s">
        <v>176</v>
      </c>
      <c r="H163" s="189">
        <f>'5'!I160</f>
        <v>0</v>
      </c>
    </row>
    <row r="164" spans="2:17" ht="32.25" hidden="1" customHeight="1">
      <c r="B164" s="190" t="s">
        <v>335</v>
      </c>
      <c r="C164" s="187">
        <v>849</v>
      </c>
      <c r="D164" s="188" t="s">
        <v>10</v>
      </c>
      <c r="E164" s="188" t="s">
        <v>8</v>
      </c>
      <c r="F164" s="188" t="s">
        <v>336</v>
      </c>
      <c r="G164" s="188"/>
      <c r="H164" s="189">
        <f>H165</f>
        <v>0</v>
      </c>
    </row>
    <row r="165" spans="2:17" ht="38.25" customHeight="1">
      <c r="B165" s="190" t="s">
        <v>335</v>
      </c>
      <c r="C165" s="187">
        <v>849</v>
      </c>
      <c r="D165" s="188" t="s">
        <v>10</v>
      </c>
      <c r="E165" s="188" t="s">
        <v>8</v>
      </c>
      <c r="F165" s="188" t="s">
        <v>449</v>
      </c>
      <c r="G165" s="188"/>
      <c r="H165" s="189">
        <f>'5'!I162</f>
        <v>0</v>
      </c>
    </row>
    <row r="166" spans="2:17" ht="34.5" customHeight="1">
      <c r="B166" s="190" t="s">
        <v>46</v>
      </c>
      <c r="C166" s="187">
        <v>849</v>
      </c>
      <c r="D166" s="188" t="s">
        <v>10</v>
      </c>
      <c r="E166" s="188" t="s">
        <v>8</v>
      </c>
      <c r="F166" s="188" t="s">
        <v>449</v>
      </c>
      <c r="G166" s="188" t="s">
        <v>27</v>
      </c>
      <c r="H166" s="189">
        <f>H167</f>
        <v>0</v>
      </c>
    </row>
    <row r="167" spans="2:17" ht="35.25" customHeight="1">
      <c r="B167" s="190" t="s">
        <v>175</v>
      </c>
      <c r="C167" s="187">
        <v>849</v>
      </c>
      <c r="D167" s="188" t="s">
        <v>10</v>
      </c>
      <c r="E167" s="188" t="s">
        <v>8</v>
      </c>
      <c r="F167" s="188" t="s">
        <v>449</v>
      </c>
      <c r="G167" s="188" t="s">
        <v>176</v>
      </c>
      <c r="H167" s="189">
        <v>0</v>
      </c>
    </row>
    <row r="168" spans="2:17" ht="24" customHeight="1">
      <c r="B168" s="190" t="s">
        <v>581</v>
      </c>
      <c r="C168" s="187">
        <v>849</v>
      </c>
      <c r="D168" s="188" t="s">
        <v>10</v>
      </c>
      <c r="E168" s="188" t="s">
        <v>8</v>
      </c>
      <c r="F168" s="188" t="s">
        <v>297</v>
      </c>
      <c r="G168" s="188"/>
      <c r="H168" s="189">
        <f>H169</f>
        <v>1410.2</v>
      </c>
    </row>
    <row r="169" spans="2:17" ht="36" customHeight="1">
      <c r="B169" s="190" t="s">
        <v>46</v>
      </c>
      <c r="C169" s="187">
        <v>849</v>
      </c>
      <c r="D169" s="188" t="s">
        <v>10</v>
      </c>
      <c r="E169" s="188" t="s">
        <v>8</v>
      </c>
      <c r="F169" s="188" t="s">
        <v>298</v>
      </c>
      <c r="G169" s="188" t="s">
        <v>27</v>
      </c>
      <c r="H169" s="189">
        <f>'5'!I167</f>
        <v>1410.2</v>
      </c>
    </row>
    <row r="170" spans="2:17" ht="0.75" hidden="1" customHeight="1">
      <c r="B170" s="190" t="s">
        <v>337</v>
      </c>
      <c r="C170" s="187">
        <v>849</v>
      </c>
      <c r="D170" s="188" t="s">
        <v>10</v>
      </c>
      <c r="E170" s="188" t="s">
        <v>8</v>
      </c>
      <c r="F170" s="188" t="s">
        <v>338</v>
      </c>
      <c r="G170" s="188"/>
      <c r="H170" s="189">
        <f>H172+H171</f>
        <v>67756.099999999991</v>
      </c>
    </row>
    <row r="171" spans="2:17" ht="36.75" hidden="1" customHeight="1">
      <c r="B171" s="190" t="s">
        <v>46</v>
      </c>
      <c r="C171" s="187">
        <v>849</v>
      </c>
      <c r="D171" s="188" t="s">
        <v>10</v>
      </c>
      <c r="E171" s="188" t="s">
        <v>8</v>
      </c>
      <c r="F171" s="188" t="s">
        <v>338</v>
      </c>
      <c r="G171" s="188" t="s">
        <v>27</v>
      </c>
      <c r="H171" s="200"/>
    </row>
    <row r="172" spans="2:17" ht="80.25" customHeight="1">
      <c r="B172" s="201" t="s">
        <v>548</v>
      </c>
      <c r="C172" s="187">
        <v>849</v>
      </c>
      <c r="D172" s="188" t="s">
        <v>10</v>
      </c>
      <c r="E172" s="188" t="s">
        <v>8</v>
      </c>
      <c r="F172" s="188" t="s">
        <v>545</v>
      </c>
      <c r="G172" s="188"/>
      <c r="H172" s="189">
        <f t="shared" ref="H172" si="22">H173+H176</f>
        <v>67756.099999999991</v>
      </c>
    </row>
    <row r="173" spans="2:17" ht="48" customHeight="1">
      <c r="B173" s="38" t="s">
        <v>540</v>
      </c>
      <c r="C173" s="187">
        <v>849</v>
      </c>
      <c r="D173" s="188" t="s">
        <v>10</v>
      </c>
      <c r="E173" s="188" t="s">
        <v>8</v>
      </c>
      <c r="F173" s="188" t="s">
        <v>541</v>
      </c>
      <c r="G173" s="188"/>
      <c r="H173" s="189">
        <f>H175</f>
        <v>67326.099999999991</v>
      </c>
      <c r="I173" s="60"/>
      <c r="J173" s="97"/>
      <c r="K173" s="97"/>
      <c r="L173" s="60"/>
      <c r="M173" s="60"/>
      <c r="N173" s="60"/>
      <c r="O173" s="60"/>
      <c r="P173" s="60"/>
      <c r="Q173" s="60"/>
    </row>
    <row r="174" spans="2:17" ht="48" customHeight="1">
      <c r="B174" s="38" t="s">
        <v>573</v>
      </c>
      <c r="C174" s="187">
        <v>849</v>
      </c>
      <c r="D174" s="188" t="s">
        <v>10</v>
      </c>
      <c r="E174" s="188" t="s">
        <v>8</v>
      </c>
      <c r="F174" s="188" t="s">
        <v>542</v>
      </c>
      <c r="G174" s="188"/>
      <c r="H174" s="189">
        <f t="shared" ref="H174" si="23">H175</f>
        <v>67326.099999999991</v>
      </c>
      <c r="I174" s="60"/>
      <c r="J174" s="97"/>
      <c r="K174" s="97"/>
      <c r="L174" s="60"/>
      <c r="M174" s="60"/>
      <c r="N174" s="60"/>
      <c r="O174" s="60"/>
      <c r="P174" s="60"/>
      <c r="Q174" s="60"/>
    </row>
    <row r="175" spans="2:17" ht="27" customHeight="1">
      <c r="B175" s="213" t="s">
        <v>175</v>
      </c>
      <c r="C175" s="187">
        <v>849</v>
      </c>
      <c r="D175" s="188" t="s">
        <v>10</v>
      </c>
      <c r="E175" s="188" t="s">
        <v>8</v>
      </c>
      <c r="F175" s="188" t="s">
        <v>542</v>
      </c>
      <c r="G175" s="188" t="s">
        <v>176</v>
      </c>
      <c r="H175" s="189">
        <f>'5'!I173</f>
        <v>67326.099999999991</v>
      </c>
      <c r="I175" s="60"/>
      <c r="J175" s="97"/>
      <c r="K175" s="97"/>
      <c r="L175" s="60"/>
      <c r="M175" s="60"/>
      <c r="N175" s="60"/>
      <c r="O175" s="60"/>
      <c r="P175" s="60"/>
      <c r="Q175" s="60"/>
    </row>
    <row r="176" spans="2:17" ht="35.25" customHeight="1">
      <c r="B176" s="46" t="s">
        <v>469</v>
      </c>
      <c r="C176" s="187">
        <v>849</v>
      </c>
      <c r="D176" s="188" t="s">
        <v>10</v>
      </c>
      <c r="E176" s="188" t="s">
        <v>8</v>
      </c>
      <c r="F176" s="188" t="s">
        <v>543</v>
      </c>
      <c r="G176" s="188"/>
      <c r="H176" s="189">
        <f t="shared" ref="H176:H177" si="24">H177</f>
        <v>430</v>
      </c>
      <c r="I176" s="60"/>
      <c r="J176" s="97"/>
      <c r="K176" s="97"/>
      <c r="L176" s="60"/>
      <c r="M176" s="60"/>
      <c r="N176" s="60"/>
      <c r="O176" s="60"/>
      <c r="P176" s="60"/>
      <c r="Q176" s="60"/>
    </row>
    <row r="177" spans="2:17" ht="37.5" customHeight="1">
      <c r="B177" s="190" t="s">
        <v>471</v>
      </c>
      <c r="C177" s="187">
        <v>849</v>
      </c>
      <c r="D177" s="188" t="s">
        <v>10</v>
      </c>
      <c r="E177" s="188" t="s">
        <v>8</v>
      </c>
      <c r="F177" s="188" t="s">
        <v>544</v>
      </c>
      <c r="G177" s="188"/>
      <c r="H177" s="189">
        <f t="shared" si="24"/>
        <v>430</v>
      </c>
      <c r="I177" s="60"/>
      <c r="J177" s="97"/>
      <c r="K177" s="97"/>
      <c r="L177" s="60"/>
      <c r="M177" s="60"/>
      <c r="N177" s="60"/>
      <c r="O177" s="60"/>
      <c r="P177" s="60"/>
      <c r="Q177" s="60"/>
    </row>
    <row r="178" spans="2:17" ht="41.25" customHeight="1">
      <c r="B178" s="190" t="s">
        <v>46</v>
      </c>
      <c r="C178" s="187">
        <v>849</v>
      </c>
      <c r="D178" s="188" t="s">
        <v>10</v>
      </c>
      <c r="E178" s="188" t="s">
        <v>8</v>
      </c>
      <c r="F178" s="188" t="s">
        <v>544</v>
      </c>
      <c r="G178" s="188"/>
      <c r="H178" s="189">
        <v>430</v>
      </c>
      <c r="I178" s="60"/>
      <c r="J178" s="97"/>
      <c r="K178" s="97"/>
      <c r="L178" s="60"/>
      <c r="M178" s="60"/>
      <c r="N178" s="60"/>
      <c r="O178" s="60"/>
      <c r="P178" s="60"/>
      <c r="Q178" s="60"/>
    </row>
    <row r="179" spans="2:17" ht="16.5" customHeight="1">
      <c r="B179" s="190" t="s">
        <v>38</v>
      </c>
      <c r="C179" s="187">
        <v>849</v>
      </c>
      <c r="D179" s="188" t="s">
        <v>10</v>
      </c>
      <c r="E179" s="188" t="s">
        <v>9</v>
      </c>
      <c r="F179" s="188"/>
      <c r="G179" s="188"/>
      <c r="H179" s="191">
        <f>'5'!I177</f>
        <v>14156.699999999999</v>
      </c>
    </row>
    <row r="180" spans="2:17" ht="21.75" hidden="1" customHeight="1">
      <c r="B180" s="190" t="s">
        <v>54</v>
      </c>
      <c r="C180" s="187">
        <v>849</v>
      </c>
      <c r="D180" s="188" t="s">
        <v>10</v>
      </c>
      <c r="E180" s="188" t="s">
        <v>9</v>
      </c>
      <c r="F180" s="188" t="s">
        <v>139</v>
      </c>
      <c r="G180" s="188"/>
      <c r="H180" s="189">
        <f t="shared" ref="H180:H184" si="25">H181</f>
        <v>0</v>
      </c>
    </row>
    <row r="181" spans="2:17" ht="56.25" hidden="1" customHeight="1">
      <c r="B181" s="190" t="s">
        <v>451</v>
      </c>
      <c r="C181" s="187">
        <v>849</v>
      </c>
      <c r="D181" s="188" t="s">
        <v>10</v>
      </c>
      <c r="E181" s="188" t="s">
        <v>9</v>
      </c>
      <c r="F181" s="188" t="s">
        <v>306</v>
      </c>
      <c r="G181" s="188"/>
      <c r="H181" s="189">
        <f>H184</f>
        <v>0</v>
      </c>
    </row>
    <row r="182" spans="2:17" ht="56.25" hidden="1" customHeight="1">
      <c r="B182" s="190" t="s">
        <v>452</v>
      </c>
      <c r="C182" s="187">
        <v>849</v>
      </c>
      <c r="D182" s="188" t="s">
        <v>10</v>
      </c>
      <c r="E182" s="188" t="s">
        <v>9</v>
      </c>
      <c r="F182" s="188" t="s">
        <v>450</v>
      </c>
      <c r="G182" s="188"/>
      <c r="H182" s="189">
        <v>0</v>
      </c>
    </row>
    <row r="183" spans="2:17" ht="35.25" hidden="1" customHeight="1">
      <c r="B183" s="190" t="s">
        <v>39</v>
      </c>
      <c r="C183" s="187">
        <v>849</v>
      </c>
      <c r="D183" s="188" t="s">
        <v>10</v>
      </c>
      <c r="E183" s="188" t="s">
        <v>9</v>
      </c>
      <c r="F183" s="188" t="s">
        <v>450</v>
      </c>
      <c r="G183" s="188" t="s">
        <v>30</v>
      </c>
      <c r="H183" s="189">
        <v>0</v>
      </c>
    </row>
    <row r="184" spans="2:17" ht="51.75" hidden="1" customHeight="1">
      <c r="B184" s="190" t="s">
        <v>316</v>
      </c>
      <c r="C184" s="187">
        <v>849</v>
      </c>
      <c r="D184" s="188" t="s">
        <v>10</v>
      </c>
      <c r="E184" s="188" t="s">
        <v>9</v>
      </c>
      <c r="F184" s="188" t="s">
        <v>307</v>
      </c>
      <c r="G184" s="188"/>
      <c r="H184" s="189">
        <f t="shared" si="25"/>
        <v>0</v>
      </c>
    </row>
    <row r="185" spans="2:17" ht="30" hidden="1" customHeight="1">
      <c r="B185" s="190" t="s">
        <v>39</v>
      </c>
      <c r="C185" s="187">
        <v>849</v>
      </c>
      <c r="D185" s="188" t="s">
        <v>10</v>
      </c>
      <c r="E185" s="188" t="s">
        <v>9</v>
      </c>
      <c r="F185" s="188" t="s">
        <v>307</v>
      </c>
      <c r="G185" s="188" t="s">
        <v>30</v>
      </c>
      <c r="H185" s="189">
        <v>0</v>
      </c>
    </row>
    <row r="186" spans="2:17" ht="19.5" customHeight="1">
      <c r="B186" s="190" t="s">
        <v>49</v>
      </c>
      <c r="C186" s="187">
        <v>849</v>
      </c>
      <c r="D186" s="188" t="s">
        <v>10</v>
      </c>
      <c r="E186" s="188" t="s">
        <v>9</v>
      </c>
      <c r="F186" s="188" t="s">
        <v>177</v>
      </c>
      <c r="G186" s="188"/>
      <c r="H186" s="189">
        <f>'5'!I184</f>
        <v>14156.699999999999</v>
      </c>
    </row>
    <row r="187" spans="2:17" ht="25.5" customHeight="1">
      <c r="B187" s="190" t="s">
        <v>98</v>
      </c>
      <c r="C187" s="187">
        <v>849</v>
      </c>
      <c r="D187" s="188" t="s">
        <v>10</v>
      </c>
      <c r="E187" s="188" t="s">
        <v>9</v>
      </c>
      <c r="F187" s="188" t="s">
        <v>178</v>
      </c>
      <c r="G187" s="188"/>
      <c r="H187" s="189">
        <f>H188</f>
        <v>5000</v>
      </c>
    </row>
    <row r="188" spans="2:17" ht="38.25" customHeight="1">
      <c r="B188" s="190" t="s">
        <v>46</v>
      </c>
      <c r="C188" s="187">
        <v>849</v>
      </c>
      <c r="D188" s="188" t="s">
        <v>10</v>
      </c>
      <c r="E188" s="188" t="s">
        <v>9</v>
      </c>
      <c r="F188" s="188" t="s">
        <v>178</v>
      </c>
      <c r="G188" s="188" t="s">
        <v>27</v>
      </c>
      <c r="H188" s="189">
        <f>'5'!I186</f>
        <v>5000</v>
      </c>
    </row>
    <row r="189" spans="2:17" ht="15.75" hidden="1">
      <c r="B189" s="190" t="s">
        <v>101</v>
      </c>
      <c r="C189" s="187">
        <v>849</v>
      </c>
      <c r="D189" s="188" t="s">
        <v>10</v>
      </c>
      <c r="E189" s="188" t="s">
        <v>9</v>
      </c>
      <c r="F189" s="188" t="s">
        <v>102</v>
      </c>
      <c r="G189" s="188"/>
      <c r="H189" s="189">
        <f>H190+H191</f>
        <v>1000</v>
      </c>
    </row>
    <row r="190" spans="2:17" ht="37.5" customHeight="1">
      <c r="B190" s="190" t="s">
        <v>46</v>
      </c>
      <c r="C190" s="187">
        <v>849</v>
      </c>
      <c r="D190" s="188" t="s">
        <v>10</v>
      </c>
      <c r="E190" s="188" t="s">
        <v>9</v>
      </c>
      <c r="F190" s="188" t="s">
        <v>178</v>
      </c>
      <c r="G190" s="188" t="s">
        <v>176</v>
      </c>
      <c r="H190" s="189">
        <v>0</v>
      </c>
    </row>
    <row r="191" spans="2:17" ht="21" customHeight="1">
      <c r="B191" s="190" t="s">
        <v>91</v>
      </c>
      <c r="C191" s="187">
        <v>849</v>
      </c>
      <c r="D191" s="188" t="s">
        <v>10</v>
      </c>
      <c r="E191" s="188" t="s">
        <v>9</v>
      </c>
      <c r="F191" s="188" t="s">
        <v>179</v>
      </c>
      <c r="G191" s="188"/>
      <c r="H191" s="189">
        <f>H192</f>
        <v>1000</v>
      </c>
    </row>
    <row r="192" spans="2:17" ht="33" customHeight="1">
      <c r="B192" s="190" t="s">
        <v>46</v>
      </c>
      <c r="C192" s="187">
        <v>849</v>
      </c>
      <c r="D192" s="188" t="s">
        <v>10</v>
      </c>
      <c r="E192" s="188" t="s">
        <v>9</v>
      </c>
      <c r="F192" s="188" t="s">
        <v>179</v>
      </c>
      <c r="G192" s="188" t="s">
        <v>27</v>
      </c>
      <c r="H192" s="189">
        <f>'5'!I190</f>
        <v>1000</v>
      </c>
    </row>
    <row r="193" spans="2:17" ht="31.5">
      <c r="B193" s="190" t="s">
        <v>99</v>
      </c>
      <c r="C193" s="187">
        <v>849</v>
      </c>
      <c r="D193" s="188" t="s">
        <v>10</v>
      </c>
      <c r="E193" s="188" t="s">
        <v>9</v>
      </c>
      <c r="F193" s="188" t="s">
        <v>180</v>
      </c>
      <c r="G193" s="188"/>
      <c r="H193" s="189">
        <f>H194</f>
        <v>8156.6999999999989</v>
      </c>
    </row>
    <row r="194" spans="2:17" ht="31.5" customHeight="1">
      <c r="B194" s="190" t="s">
        <v>46</v>
      </c>
      <c r="C194" s="187">
        <v>849</v>
      </c>
      <c r="D194" s="188" t="s">
        <v>10</v>
      </c>
      <c r="E194" s="188" t="s">
        <v>9</v>
      </c>
      <c r="F194" s="188" t="s">
        <v>181</v>
      </c>
      <c r="G194" s="188" t="s">
        <v>27</v>
      </c>
      <c r="H194" s="189">
        <f>'5'!I192</f>
        <v>8156.6999999999989</v>
      </c>
    </row>
    <row r="195" spans="2:17" ht="3" hidden="1" customHeight="1">
      <c r="B195" s="190" t="s">
        <v>175</v>
      </c>
      <c r="C195" s="187">
        <v>849</v>
      </c>
      <c r="D195" s="188" t="s">
        <v>10</v>
      </c>
      <c r="E195" s="188" t="s">
        <v>9</v>
      </c>
      <c r="F195" s="188" t="s">
        <v>182</v>
      </c>
      <c r="G195" s="188" t="s">
        <v>176</v>
      </c>
      <c r="H195" s="189">
        <f>I196</f>
        <v>0</v>
      </c>
    </row>
    <row r="196" spans="2:17" ht="37.5" hidden="1" customHeight="1">
      <c r="B196" s="190" t="s">
        <v>277</v>
      </c>
      <c r="C196" s="187">
        <v>849</v>
      </c>
      <c r="D196" s="188" t="s">
        <v>10</v>
      </c>
      <c r="E196" s="188" t="s">
        <v>9</v>
      </c>
      <c r="F196" s="188" t="s">
        <v>278</v>
      </c>
      <c r="G196" s="188"/>
      <c r="H196" s="189">
        <f>'5'!I194</f>
        <v>0</v>
      </c>
    </row>
    <row r="197" spans="2:17" ht="45" hidden="1" customHeight="1">
      <c r="B197" s="190" t="s">
        <v>46</v>
      </c>
      <c r="C197" s="187">
        <v>849</v>
      </c>
      <c r="D197" s="188" t="s">
        <v>10</v>
      </c>
      <c r="E197" s="188" t="s">
        <v>9</v>
      </c>
      <c r="F197" s="188" t="s">
        <v>278</v>
      </c>
      <c r="G197" s="188" t="s">
        <v>27</v>
      </c>
      <c r="H197" s="189">
        <f>'5'!I195</f>
        <v>0</v>
      </c>
    </row>
    <row r="198" spans="2:17" ht="30" hidden="1" customHeight="1">
      <c r="B198" s="190" t="s">
        <v>175</v>
      </c>
      <c r="C198" s="187">
        <v>849</v>
      </c>
      <c r="D198" s="188" t="s">
        <v>10</v>
      </c>
      <c r="E198" s="188" t="s">
        <v>9</v>
      </c>
      <c r="F198" s="188" t="s">
        <v>278</v>
      </c>
      <c r="G198" s="188" t="s">
        <v>176</v>
      </c>
      <c r="H198" s="202">
        <v>0</v>
      </c>
    </row>
    <row r="199" spans="2:17" ht="37.5" hidden="1" customHeight="1">
      <c r="B199" s="190" t="s">
        <v>369</v>
      </c>
      <c r="C199" s="187">
        <v>849</v>
      </c>
      <c r="D199" s="188" t="s">
        <v>10</v>
      </c>
      <c r="E199" s="188" t="s">
        <v>9</v>
      </c>
      <c r="F199" s="188" t="s">
        <v>367</v>
      </c>
      <c r="G199" s="188"/>
      <c r="H199" s="189">
        <f>SUM(H200)</f>
        <v>0</v>
      </c>
      <c r="I199" s="60"/>
      <c r="J199" s="97"/>
      <c r="K199" s="97"/>
      <c r="L199" s="60"/>
      <c r="M199" s="60"/>
      <c r="N199" s="60"/>
      <c r="O199" s="60"/>
      <c r="P199" s="60"/>
      <c r="Q199" s="60"/>
    </row>
    <row r="200" spans="2:17" ht="35.25" hidden="1" customHeight="1">
      <c r="B200" s="190" t="s">
        <v>46</v>
      </c>
      <c r="C200" s="187">
        <v>849</v>
      </c>
      <c r="D200" s="188" t="s">
        <v>10</v>
      </c>
      <c r="E200" s="188" t="s">
        <v>9</v>
      </c>
      <c r="F200" s="188" t="s">
        <v>367</v>
      </c>
      <c r="G200" s="188" t="s">
        <v>27</v>
      </c>
      <c r="H200" s="189">
        <f>'5'!I198</f>
        <v>0</v>
      </c>
      <c r="I200" s="60"/>
      <c r="J200" s="97"/>
      <c r="K200" s="97"/>
      <c r="L200" s="60"/>
      <c r="M200" s="60"/>
      <c r="N200" s="60"/>
      <c r="O200" s="60"/>
      <c r="P200" s="60"/>
      <c r="Q200" s="60"/>
    </row>
    <row r="201" spans="2:17" ht="50.25" hidden="1" customHeight="1">
      <c r="B201" s="190" t="s">
        <v>204</v>
      </c>
      <c r="C201" s="187">
        <v>849</v>
      </c>
      <c r="D201" s="188" t="s">
        <v>10</v>
      </c>
      <c r="E201" s="188" t="s">
        <v>9</v>
      </c>
      <c r="F201" s="188" t="s">
        <v>196</v>
      </c>
      <c r="G201" s="188"/>
      <c r="H201" s="189">
        <f>H202</f>
        <v>0</v>
      </c>
    </row>
    <row r="202" spans="2:17" ht="33.75" hidden="1" customHeight="1">
      <c r="B202" s="190" t="s">
        <v>46</v>
      </c>
      <c r="C202" s="187">
        <v>849</v>
      </c>
      <c r="D202" s="188" t="s">
        <v>10</v>
      </c>
      <c r="E202" s="188" t="s">
        <v>9</v>
      </c>
      <c r="F202" s="188" t="s">
        <v>203</v>
      </c>
      <c r="G202" s="188" t="s">
        <v>27</v>
      </c>
      <c r="H202" s="189">
        <f>'5'!I200</f>
        <v>0</v>
      </c>
    </row>
    <row r="203" spans="2:17" ht="3" hidden="1" customHeight="1">
      <c r="B203" s="190" t="s">
        <v>175</v>
      </c>
      <c r="C203" s="187">
        <v>849</v>
      </c>
      <c r="D203" s="188" t="s">
        <v>10</v>
      </c>
      <c r="E203" s="188" t="s">
        <v>9</v>
      </c>
      <c r="F203" s="188" t="s">
        <v>197</v>
      </c>
      <c r="G203" s="188" t="s">
        <v>176</v>
      </c>
      <c r="H203" s="189">
        <v>0</v>
      </c>
    </row>
    <row r="204" spans="2:17" ht="33" hidden="1" customHeight="1">
      <c r="B204" s="190" t="s">
        <v>279</v>
      </c>
      <c r="C204" s="187">
        <v>849</v>
      </c>
      <c r="D204" s="188" t="s">
        <v>10</v>
      </c>
      <c r="E204" s="188" t="s">
        <v>9</v>
      </c>
      <c r="F204" s="188" t="s">
        <v>280</v>
      </c>
      <c r="G204" s="188"/>
      <c r="H204" s="189">
        <f>'5'!I202</f>
        <v>0</v>
      </c>
    </row>
    <row r="205" spans="2:17" ht="41.25" hidden="1" customHeight="1">
      <c r="B205" s="190" t="s">
        <v>46</v>
      </c>
      <c r="C205" s="187">
        <v>849</v>
      </c>
      <c r="D205" s="188" t="s">
        <v>10</v>
      </c>
      <c r="E205" s="188" t="s">
        <v>9</v>
      </c>
      <c r="F205" s="188" t="s">
        <v>280</v>
      </c>
      <c r="G205" s="188" t="s">
        <v>27</v>
      </c>
      <c r="H205" s="189">
        <f>'5'!I203</f>
        <v>0</v>
      </c>
    </row>
    <row r="206" spans="2:17" ht="1.5" hidden="1" customHeight="1">
      <c r="B206" s="190" t="s">
        <v>279</v>
      </c>
      <c r="C206" s="187">
        <v>849</v>
      </c>
      <c r="D206" s="188" t="s">
        <v>10</v>
      </c>
      <c r="E206" s="188" t="s">
        <v>9</v>
      </c>
      <c r="F206" s="188" t="s">
        <v>280</v>
      </c>
      <c r="G206" s="188"/>
      <c r="H206" s="189">
        <v>0</v>
      </c>
    </row>
    <row r="207" spans="2:17" ht="31.5" hidden="1">
      <c r="B207" s="190" t="s">
        <v>46</v>
      </c>
      <c r="C207" s="187">
        <v>849</v>
      </c>
      <c r="D207" s="188" t="s">
        <v>10</v>
      </c>
      <c r="E207" s="188" t="s">
        <v>9</v>
      </c>
      <c r="F207" s="188" t="s">
        <v>280</v>
      </c>
      <c r="G207" s="188" t="s">
        <v>27</v>
      </c>
      <c r="H207" s="191">
        <f t="shared" ref="H207:H209" si="26">H208</f>
        <v>0</v>
      </c>
    </row>
    <row r="208" spans="2:17" ht="15.75" hidden="1">
      <c r="B208" s="190" t="s">
        <v>175</v>
      </c>
      <c r="C208" s="187">
        <v>849</v>
      </c>
      <c r="D208" s="188" t="s">
        <v>10</v>
      </c>
      <c r="E208" s="188" t="s">
        <v>9</v>
      </c>
      <c r="F208" s="188" t="s">
        <v>280</v>
      </c>
      <c r="G208" s="188" t="s">
        <v>176</v>
      </c>
      <c r="H208" s="189">
        <f t="shared" si="26"/>
        <v>0</v>
      </c>
    </row>
    <row r="209" spans="2:8" ht="31.5" hidden="1">
      <c r="B209" s="190" t="s">
        <v>46</v>
      </c>
      <c r="C209" s="187">
        <v>849</v>
      </c>
      <c r="D209" s="188" t="s">
        <v>10</v>
      </c>
      <c r="E209" s="188" t="s">
        <v>9</v>
      </c>
      <c r="F209" s="188" t="s">
        <v>280</v>
      </c>
      <c r="G209" s="188" t="s">
        <v>27</v>
      </c>
      <c r="H209" s="189">
        <f t="shared" si="26"/>
        <v>0</v>
      </c>
    </row>
    <row r="210" spans="2:8" ht="15.75" hidden="1">
      <c r="B210" s="190" t="s">
        <v>175</v>
      </c>
      <c r="C210" s="187">
        <v>849</v>
      </c>
      <c r="D210" s="188" t="s">
        <v>10</v>
      </c>
      <c r="E210" s="188" t="s">
        <v>9</v>
      </c>
      <c r="F210" s="188" t="s">
        <v>280</v>
      </c>
      <c r="G210" s="188" t="s">
        <v>176</v>
      </c>
      <c r="H210" s="189">
        <v>0</v>
      </c>
    </row>
    <row r="211" spans="2:8" ht="19.5" hidden="1" customHeight="1">
      <c r="B211" s="190" t="s">
        <v>308</v>
      </c>
      <c r="C211" s="187">
        <v>849</v>
      </c>
      <c r="D211" s="188" t="s">
        <v>10</v>
      </c>
      <c r="E211" s="188" t="s">
        <v>10</v>
      </c>
      <c r="F211" s="188"/>
      <c r="G211" s="188"/>
      <c r="H211" s="191">
        <f>H214</f>
        <v>0</v>
      </c>
    </row>
    <row r="212" spans="2:8" ht="59.25" hidden="1" customHeight="1">
      <c r="B212" s="190" t="s">
        <v>456</v>
      </c>
      <c r="C212" s="187">
        <v>849</v>
      </c>
      <c r="D212" s="188" t="s">
        <v>10</v>
      </c>
      <c r="E212" s="188" t="s">
        <v>9</v>
      </c>
      <c r="F212" s="188" t="s">
        <v>455</v>
      </c>
      <c r="G212" s="188"/>
      <c r="H212" s="189">
        <f>H215</f>
        <v>0</v>
      </c>
    </row>
    <row r="213" spans="2:8" ht="32.25" hidden="1" customHeight="1">
      <c r="B213" s="190" t="s">
        <v>175</v>
      </c>
      <c r="C213" s="187">
        <v>849</v>
      </c>
      <c r="D213" s="188" t="s">
        <v>10</v>
      </c>
      <c r="E213" s="188" t="s">
        <v>9</v>
      </c>
      <c r="F213" s="188" t="s">
        <v>455</v>
      </c>
      <c r="G213" s="188" t="s">
        <v>176</v>
      </c>
      <c r="H213" s="189">
        <f>H214</f>
        <v>0</v>
      </c>
    </row>
    <row r="214" spans="2:8" ht="63.75" hidden="1" customHeight="1">
      <c r="B214" s="190" t="s">
        <v>453</v>
      </c>
      <c r="C214" s="187">
        <v>849</v>
      </c>
      <c r="D214" s="188" t="s">
        <v>10</v>
      </c>
      <c r="E214" s="188" t="s">
        <v>9</v>
      </c>
      <c r="F214" s="188" t="s">
        <v>454</v>
      </c>
      <c r="G214" s="188"/>
      <c r="H214" s="189">
        <f>H215</f>
        <v>0</v>
      </c>
    </row>
    <row r="215" spans="2:8" ht="30.75" hidden="1" customHeight="1">
      <c r="B215" s="190" t="s">
        <v>175</v>
      </c>
      <c r="C215" s="187">
        <v>849</v>
      </c>
      <c r="D215" s="188" t="s">
        <v>10</v>
      </c>
      <c r="E215" s="188" t="s">
        <v>9</v>
      </c>
      <c r="F215" s="188" t="s">
        <v>454</v>
      </c>
      <c r="G215" s="188" t="s">
        <v>176</v>
      </c>
      <c r="H215" s="189">
        <v>0</v>
      </c>
    </row>
    <row r="216" spans="2:8" ht="18.75" customHeight="1">
      <c r="B216" s="190" t="s">
        <v>64</v>
      </c>
      <c r="C216" s="187">
        <v>849</v>
      </c>
      <c r="D216" s="188" t="s">
        <v>63</v>
      </c>
      <c r="E216" s="188"/>
      <c r="F216" s="188"/>
      <c r="G216" s="188"/>
      <c r="H216" s="191">
        <f>'5'!I210</f>
        <v>163.80000000000001</v>
      </c>
    </row>
    <row r="217" spans="2:8" ht="14.25" customHeight="1">
      <c r="B217" s="190" t="s">
        <v>295</v>
      </c>
      <c r="C217" s="187">
        <v>849</v>
      </c>
      <c r="D217" s="9" t="s">
        <v>63</v>
      </c>
      <c r="E217" s="9" t="s">
        <v>63</v>
      </c>
      <c r="F217" s="9" t="s">
        <v>459</v>
      </c>
      <c r="G217" s="9"/>
      <c r="H217" s="189">
        <f>'5'!I211</f>
        <v>163.80000000000001</v>
      </c>
    </row>
    <row r="218" spans="2:8" ht="0.75" hidden="1" customHeight="1">
      <c r="B218" s="190" t="s">
        <v>54</v>
      </c>
      <c r="C218" s="187">
        <v>849</v>
      </c>
      <c r="D218" s="9" t="s">
        <v>63</v>
      </c>
      <c r="E218" s="9" t="s">
        <v>63</v>
      </c>
      <c r="F218" s="9" t="s">
        <v>515</v>
      </c>
      <c r="G218" s="9"/>
      <c r="H218" s="189">
        <f>'5'!I215</f>
        <v>0</v>
      </c>
    </row>
    <row r="219" spans="2:8" ht="51" hidden="1" customHeight="1">
      <c r="B219" s="190" t="s">
        <v>324</v>
      </c>
      <c r="C219" s="187">
        <v>849</v>
      </c>
      <c r="D219" s="9" t="s">
        <v>63</v>
      </c>
      <c r="E219" s="9" t="s">
        <v>63</v>
      </c>
      <c r="F219" s="9" t="s">
        <v>515</v>
      </c>
      <c r="G219" s="9" t="s">
        <v>81</v>
      </c>
      <c r="H219" s="189">
        <f>'5'!I216</f>
        <v>0</v>
      </c>
    </row>
    <row r="220" spans="2:8" ht="47.25" hidden="1">
      <c r="B220" s="190" t="s">
        <v>117</v>
      </c>
      <c r="C220" s="187">
        <v>849</v>
      </c>
      <c r="D220" s="188" t="s">
        <v>63</v>
      </c>
      <c r="E220" s="188" t="s">
        <v>63</v>
      </c>
      <c r="F220" s="188" t="s">
        <v>319</v>
      </c>
      <c r="G220" s="188"/>
      <c r="H220" s="189">
        <f>'5'!I217</f>
        <v>0</v>
      </c>
    </row>
    <row r="221" spans="2:8" ht="21" hidden="1" customHeight="1">
      <c r="B221" s="190" t="s">
        <v>39</v>
      </c>
      <c r="C221" s="187">
        <v>849</v>
      </c>
      <c r="D221" s="188" t="s">
        <v>63</v>
      </c>
      <c r="E221" s="188" t="s">
        <v>63</v>
      </c>
      <c r="F221" s="188" t="s">
        <v>319</v>
      </c>
      <c r="G221" s="188" t="s">
        <v>30</v>
      </c>
      <c r="H221" s="189">
        <f>'5'!I218</f>
        <v>0</v>
      </c>
    </row>
    <row r="222" spans="2:8" ht="21" customHeight="1">
      <c r="B222" s="213" t="s">
        <v>458</v>
      </c>
      <c r="C222" s="187">
        <v>849</v>
      </c>
      <c r="D222" s="188" t="s">
        <v>63</v>
      </c>
      <c r="E222" s="188" t="s">
        <v>63</v>
      </c>
      <c r="F222" s="188" t="s">
        <v>459</v>
      </c>
      <c r="G222" s="188"/>
      <c r="H222" s="189">
        <f>H223</f>
        <v>163.80000000000001</v>
      </c>
    </row>
    <row r="223" spans="2:8" ht="29.25" customHeight="1">
      <c r="B223" s="213" t="s">
        <v>514</v>
      </c>
      <c r="C223" s="187">
        <v>849</v>
      </c>
      <c r="D223" s="9" t="s">
        <v>63</v>
      </c>
      <c r="E223" s="9" t="s">
        <v>63</v>
      </c>
      <c r="F223" s="9" t="s">
        <v>515</v>
      </c>
      <c r="G223" s="9"/>
      <c r="H223" s="189">
        <f>H224</f>
        <v>163.80000000000001</v>
      </c>
    </row>
    <row r="224" spans="2:8" ht="24" customHeight="1">
      <c r="B224" s="213" t="str">
        <f>B229</f>
        <v>Субсидия бюджетным учреждениям</v>
      </c>
      <c r="C224" s="187">
        <v>849</v>
      </c>
      <c r="D224" s="9" t="s">
        <v>63</v>
      </c>
      <c r="E224" s="9" t="s">
        <v>63</v>
      </c>
      <c r="F224" s="9" t="s">
        <v>515</v>
      </c>
      <c r="G224" s="9" t="s">
        <v>81</v>
      </c>
      <c r="H224" s="189">
        <v>163.80000000000001</v>
      </c>
    </row>
    <row r="225" spans="1:10" ht="18.75" customHeight="1">
      <c r="B225" s="190" t="s">
        <v>130</v>
      </c>
      <c r="C225" s="187">
        <v>849</v>
      </c>
      <c r="D225" s="188" t="s">
        <v>11</v>
      </c>
      <c r="E225" s="188"/>
      <c r="F225" s="188"/>
      <c r="G225" s="188"/>
      <c r="H225" s="191">
        <f>'5'!I219</f>
        <v>7500</v>
      </c>
      <c r="J225" s="61"/>
    </row>
    <row r="226" spans="1:10" ht="17.25" customHeight="1">
      <c r="B226" s="190" t="s">
        <v>61</v>
      </c>
      <c r="C226" s="187">
        <v>849</v>
      </c>
      <c r="D226" s="188" t="s">
        <v>11</v>
      </c>
      <c r="E226" s="188" t="s">
        <v>6</v>
      </c>
      <c r="F226" s="188"/>
      <c r="G226" s="188"/>
      <c r="H226" s="189">
        <f>'5'!I220</f>
        <v>7500</v>
      </c>
    </row>
    <row r="227" spans="1:10" ht="33.75" customHeight="1">
      <c r="B227" s="190" t="s">
        <v>71</v>
      </c>
      <c r="C227" s="187">
        <v>849</v>
      </c>
      <c r="D227" s="188" t="s">
        <v>11</v>
      </c>
      <c r="E227" s="188" t="s">
        <v>6</v>
      </c>
      <c r="F227" s="188" t="s">
        <v>183</v>
      </c>
      <c r="G227" s="188"/>
      <c r="H227" s="189">
        <f>'5'!I221</f>
        <v>6400</v>
      </c>
    </row>
    <row r="228" spans="1:10" ht="19.5" customHeight="1">
      <c r="B228" s="190" t="s">
        <v>72</v>
      </c>
      <c r="C228" s="187">
        <v>849</v>
      </c>
      <c r="D228" s="188" t="s">
        <v>11</v>
      </c>
      <c r="E228" s="188" t="s">
        <v>6</v>
      </c>
      <c r="F228" s="188" t="s">
        <v>184</v>
      </c>
      <c r="G228" s="188"/>
      <c r="H228" s="189">
        <f>H229</f>
        <v>4501.8999999999996</v>
      </c>
    </row>
    <row r="229" spans="1:10" ht="22.5" customHeight="1">
      <c r="B229" s="190" t="s">
        <v>82</v>
      </c>
      <c r="C229" s="187">
        <v>849</v>
      </c>
      <c r="D229" s="188" t="s">
        <v>11</v>
      </c>
      <c r="E229" s="188" t="s">
        <v>6</v>
      </c>
      <c r="F229" s="188" t="s">
        <v>184</v>
      </c>
      <c r="G229" s="188" t="s">
        <v>81</v>
      </c>
      <c r="H229" s="189">
        <f>'5'!I223</f>
        <v>4501.8999999999996</v>
      </c>
    </row>
    <row r="230" spans="1:10" ht="0.75" hidden="1" customHeight="1">
      <c r="B230" s="190" t="s">
        <v>339</v>
      </c>
      <c r="C230" s="187">
        <v>849</v>
      </c>
      <c r="D230" s="188" t="s">
        <v>11</v>
      </c>
      <c r="E230" s="188" t="s">
        <v>6</v>
      </c>
      <c r="F230" s="188" t="s">
        <v>340</v>
      </c>
      <c r="G230" s="188"/>
      <c r="H230" s="203">
        <f>H231</f>
        <v>0</v>
      </c>
    </row>
    <row r="231" spans="1:10" ht="38.25" hidden="1" customHeight="1">
      <c r="B231" s="190" t="s">
        <v>46</v>
      </c>
      <c r="C231" s="187">
        <v>849</v>
      </c>
      <c r="D231" s="188" t="s">
        <v>11</v>
      </c>
      <c r="E231" s="188" t="s">
        <v>6</v>
      </c>
      <c r="F231" s="188" t="s">
        <v>340</v>
      </c>
      <c r="G231" s="188" t="s">
        <v>27</v>
      </c>
      <c r="H231" s="189">
        <v>0</v>
      </c>
    </row>
    <row r="232" spans="1:10" ht="2.25" hidden="1" customHeight="1">
      <c r="B232" s="190" t="s">
        <v>71</v>
      </c>
      <c r="C232" s="187">
        <v>849</v>
      </c>
      <c r="D232" s="188" t="s">
        <v>11</v>
      </c>
      <c r="E232" s="188" t="s">
        <v>6</v>
      </c>
      <c r="F232" s="188" t="s">
        <v>457</v>
      </c>
      <c r="G232" s="188"/>
      <c r="H232" s="189">
        <f>H233</f>
        <v>1898.1</v>
      </c>
    </row>
    <row r="233" spans="1:10" ht="21.75" customHeight="1">
      <c r="B233" s="190" t="s">
        <v>323</v>
      </c>
      <c r="C233" s="187">
        <v>849</v>
      </c>
      <c r="D233" s="188" t="s">
        <v>11</v>
      </c>
      <c r="E233" s="188" t="s">
        <v>6</v>
      </c>
      <c r="F233" s="188" t="s">
        <v>457</v>
      </c>
      <c r="G233" s="188"/>
      <c r="H233" s="189">
        <f>'5'!I227</f>
        <v>1898.1</v>
      </c>
    </row>
    <row r="234" spans="1:10" ht="21.75" customHeight="1">
      <c r="B234" s="190" t="s">
        <v>82</v>
      </c>
      <c r="C234" s="187">
        <v>849</v>
      </c>
      <c r="D234" s="188" t="s">
        <v>11</v>
      </c>
      <c r="E234" s="188" t="s">
        <v>6</v>
      </c>
      <c r="F234" s="188" t="s">
        <v>457</v>
      </c>
      <c r="G234" s="188" t="s">
        <v>81</v>
      </c>
      <c r="H234" s="189">
        <f>H233</f>
        <v>1898.1</v>
      </c>
    </row>
    <row r="235" spans="1:10" ht="35.25" hidden="1" customHeight="1">
      <c r="A235" s="6" t="s">
        <v>463</v>
      </c>
      <c r="B235" s="190" t="str">
        <f>'5'!B228</f>
        <v>Проведение мероприятий  для детей и молодежи</v>
      </c>
      <c r="C235" s="187">
        <v>849</v>
      </c>
      <c r="D235" s="188" t="s">
        <v>11</v>
      </c>
      <c r="E235" s="188" t="s">
        <v>6</v>
      </c>
      <c r="F235" s="188" t="s">
        <v>340</v>
      </c>
      <c r="G235" s="188"/>
      <c r="H235" s="203">
        <f>H236</f>
        <v>0</v>
      </c>
    </row>
    <row r="236" spans="1:10" ht="41.25" hidden="1" customHeight="1">
      <c r="B236" s="190" t="s">
        <v>46</v>
      </c>
      <c r="C236" s="187">
        <v>849</v>
      </c>
      <c r="D236" s="188" t="s">
        <v>11</v>
      </c>
      <c r="E236" s="188" t="s">
        <v>6</v>
      </c>
      <c r="F236" s="188" t="s">
        <v>340</v>
      </c>
      <c r="G236" s="188" t="s">
        <v>81</v>
      </c>
      <c r="H236" s="189">
        <v>0</v>
      </c>
    </row>
    <row r="237" spans="1:10" ht="20.25" customHeight="1">
      <c r="B237" s="190" t="s">
        <v>54</v>
      </c>
      <c r="C237" s="187">
        <v>849</v>
      </c>
      <c r="D237" s="188" t="s">
        <v>11</v>
      </c>
      <c r="E237" s="188" t="s">
        <v>6</v>
      </c>
      <c r="F237" s="188" t="s">
        <v>139</v>
      </c>
      <c r="G237" s="188"/>
      <c r="H237" s="189">
        <f t="shared" ref="H237:H239" si="27">H238</f>
        <v>1100</v>
      </c>
    </row>
    <row r="238" spans="1:10" ht="35.25" customHeight="1">
      <c r="B238" s="190" t="s">
        <v>315</v>
      </c>
      <c r="C238" s="187">
        <v>849</v>
      </c>
      <c r="D238" s="188" t="s">
        <v>11</v>
      </c>
      <c r="E238" s="188" t="s">
        <v>6</v>
      </c>
      <c r="F238" s="188" t="s">
        <v>185</v>
      </c>
      <c r="G238" s="188"/>
      <c r="H238" s="189">
        <f t="shared" si="27"/>
        <v>1100</v>
      </c>
    </row>
    <row r="239" spans="1:10" ht="50.25" customHeight="1">
      <c r="B239" s="190" t="s">
        <v>117</v>
      </c>
      <c r="C239" s="187">
        <v>849</v>
      </c>
      <c r="D239" s="188" t="s">
        <v>11</v>
      </c>
      <c r="E239" s="188" t="s">
        <v>6</v>
      </c>
      <c r="F239" s="188" t="s">
        <v>186</v>
      </c>
      <c r="G239" s="188"/>
      <c r="H239" s="189">
        <f t="shared" si="27"/>
        <v>1100</v>
      </c>
    </row>
    <row r="240" spans="1:10" ht="19.5" customHeight="1">
      <c r="B240" s="190" t="s">
        <v>39</v>
      </c>
      <c r="C240" s="187">
        <v>849</v>
      </c>
      <c r="D240" s="188" t="s">
        <v>11</v>
      </c>
      <c r="E240" s="188" t="s">
        <v>6</v>
      </c>
      <c r="F240" s="188" t="s">
        <v>186</v>
      </c>
      <c r="G240" s="188" t="s">
        <v>30</v>
      </c>
      <c r="H240" s="189">
        <f>'5'!I233</f>
        <v>1100</v>
      </c>
    </row>
    <row r="241" spans="2:8" ht="17.25" hidden="1" customHeight="1">
      <c r="B241" s="193" t="s">
        <v>326</v>
      </c>
      <c r="C241" s="187">
        <v>849</v>
      </c>
      <c r="D241" s="195" t="s">
        <v>11</v>
      </c>
      <c r="E241" s="195" t="s">
        <v>7</v>
      </c>
      <c r="F241" s="188" t="s">
        <v>334</v>
      </c>
      <c r="G241" s="195"/>
      <c r="H241" s="204">
        <f>H242</f>
        <v>0</v>
      </c>
    </row>
    <row r="242" spans="2:8" ht="17.25" hidden="1" customHeight="1">
      <c r="B242" s="190" t="s">
        <v>327</v>
      </c>
      <c r="C242" s="187">
        <v>849</v>
      </c>
      <c r="D242" s="188" t="s">
        <v>11</v>
      </c>
      <c r="E242" s="188" t="s">
        <v>7</v>
      </c>
      <c r="F242" s="188" t="s">
        <v>328</v>
      </c>
      <c r="G242" s="188"/>
      <c r="H242" s="204">
        <f>H243+H245</f>
        <v>0</v>
      </c>
    </row>
    <row r="243" spans="2:8" ht="36" hidden="1" customHeight="1">
      <c r="B243" s="190" t="s">
        <v>329</v>
      </c>
      <c r="C243" s="187">
        <v>849</v>
      </c>
      <c r="D243" s="188" t="s">
        <v>11</v>
      </c>
      <c r="E243" s="188" t="s">
        <v>7</v>
      </c>
      <c r="F243" s="188" t="s">
        <v>330</v>
      </c>
      <c r="G243" s="188"/>
      <c r="H243" s="204">
        <f>H244</f>
        <v>0</v>
      </c>
    </row>
    <row r="244" spans="2:8" ht="36.75" hidden="1" customHeight="1">
      <c r="B244" s="190" t="s">
        <v>46</v>
      </c>
      <c r="C244" s="187">
        <v>849</v>
      </c>
      <c r="D244" s="188" t="s">
        <v>11</v>
      </c>
      <c r="E244" s="188" t="s">
        <v>7</v>
      </c>
      <c r="F244" s="188" t="s">
        <v>330</v>
      </c>
      <c r="G244" s="188" t="s">
        <v>27</v>
      </c>
      <c r="H244" s="204">
        <f>'5'!I237</f>
        <v>0</v>
      </c>
    </row>
    <row r="245" spans="2:8" ht="18" hidden="1" customHeight="1">
      <c r="B245" s="190" t="s">
        <v>332</v>
      </c>
      <c r="C245" s="187">
        <v>849</v>
      </c>
      <c r="D245" s="188" t="s">
        <v>11</v>
      </c>
      <c r="E245" s="188" t="s">
        <v>7</v>
      </c>
      <c r="F245" s="188" t="s">
        <v>343</v>
      </c>
      <c r="G245" s="188"/>
      <c r="H245" s="204">
        <f>H246</f>
        <v>0</v>
      </c>
    </row>
    <row r="246" spans="2:8" ht="39" hidden="1" customHeight="1">
      <c r="B246" s="190" t="s">
        <v>46</v>
      </c>
      <c r="C246" s="187">
        <v>849</v>
      </c>
      <c r="D246" s="188" t="s">
        <v>11</v>
      </c>
      <c r="E246" s="188" t="s">
        <v>7</v>
      </c>
      <c r="F246" s="188" t="s">
        <v>343</v>
      </c>
      <c r="G246" s="188" t="s">
        <v>27</v>
      </c>
      <c r="H246" s="204">
        <f>'5'!I239</f>
        <v>0</v>
      </c>
    </row>
    <row r="247" spans="2:8" ht="17.25" customHeight="1">
      <c r="B247" s="190" t="s">
        <v>24</v>
      </c>
      <c r="C247" s="188" t="s">
        <v>109</v>
      </c>
      <c r="D247" s="188" t="s">
        <v>15</v>
      </c>
      <c r="E247" s="188"/>
      <c r="F247" s="188"/>
      <c r="G247" s="188"/>
      <c r="H247" s="205">
        <f>'5'!I240</f>
        <v>278.5</v>
      </c>
    </row>
    <row r="248" spans="2:8" ht="15.75" customHeight="1">
      <c r="B248" s="190" t="s">
        <v>59</v>
      </c>
      <c r="C248" s="187">
        <v>849</v>
      </c>
      <c r="D248" s="188" t="s">
        <v>15</v>
      </c>
      <c r="E248" s="188" t="s">
        <v>6</v>
      </c>
      <c r="F248" s="188"/>
      <c r="G248" s="188"/>
      <c r="H248" s="204">
        <f>'5'!I241</f>
        <v>278.5</v>
      </c>
    </row>
    <row r="249" spans="2:8" ht="18" customHeight="1">
      <c r="B249" s="190" t="s">
        <v>89</v>
      </c>
      <c r="C249" s="187">
        <v>849</v>
      </c>
      <c r="D249" s="188" t="s">
        <v>15</v>
      </c>
      <c r="E249" s="188" t="s">
        <v>6</v>
      </c>
      <c r="F249" s="188" t="s">
        <v>187</v>
      </c>
      <c r="G249" s="188"/>
      <c r="H249" s="204">
        <f>'5'!I242</f>
        <v>278.5</v>
      </c>
    </row>
    <row r="250" spans="2:8" ht="18" customHeight="1">
      <c r="B250" s="190" t="s">
        <v>60</v>
      </c>
      <c r="C250" s="187">
        <v>849</v>
      </c>
      <c r="D250" s="188" t="s">
        <v>15</v>
      </c>
      <c r="E250" s="188" t="s">
        <v>6</v>
      </c>
      <c r="F250" s="188" t="s">
        <v>188</v>
      </c>
      <c r="G250" s="188"/>
      <c r="H250" s="204">
        <f>'5'!I243</f>
        <v>278.5</v>
      </c>
    </row>
    <row r="251" spans="2:8" ht="16.5" customHeight="1">
      <c r="B251" s="190" t="s">
        <v>574</v>
      </c>
      <c r="C251" s="187">
        <v>849</v>
      </c>
      <c r="D251" s="188" t="s">
        <v>15</v>
      </c>
      <c r="E251" s="188" t="s">
        <v>6</v>
      </c>
      <c r="F251" s="188" t="s">
        <v>188</v>
      </c>
      <c r="G251" s="188" t="s">
        <v>125</v>
      </c>
      <c r="H251" s="204">
        <f>'5'!I244</f>
        <v>278.5</v>
      </c>
    </row>
    <row r="252" spans="2:8" ht="15.75">
      <c r="B252" s="190" t="s">
        <v>31</v>
      </c>
      <c r="C252" s="187">
        <v>849</v>
      </c>
      <c r="D252" s="188" t="s">
        <v>32</v>
      </c>
      <c r="E252" s="188"/>
      <c r="F252" s="188"/>
      <c r="G252" s="188"/>
      <c r="H252" s="205">
        <f>'5'!I245</f>
        <v>1746.5</v>
      </c>
    </row>
    <row r="253" spans="2:8" ht="15.75">
      <c r="B253" s="190" t="s">
        <v>100</v>
      </c>
      <c r="C253" s="187">
        <v>849</v>
      </c>
      <c r="D253" s="188" t="s">
        <v>32</v>
      </c>
      <c r="E253" s="188" t="s">
        <v>6</v>
      </c>
      <c r="F253" s="188"/>
      <c r="G253" s="188"/>
      <c r="H253" s="204">
        <f>'5'!I246</f>
        <v>1746.5</v>
      </c>
    </row>
    <row r="254" spans="2:8" ht="15.75">
      <c r="B254" s="190" t="s">
        <v>54</v>
      </c>
      <c r="C254" s="187">
        <v>849</v>
      </c>
      <c r="D254" s="188" t="s">
        <v>32</v>
      </c>
      <c r="E254" s="188" t="s">
        <v>6</v>
      </c>
      <c r="F254" s="188" t="s">
        <v>139</v>
      </c>
      <c r="G254" s="188"/>
      <c r="H254" s="206">
        <f>H255</f>
        <v>1746.5</v>
      </c>
    </row>
    <row r="255" spans="2:8" ht="36.75" customHeight="1">
      <c r="B255" s="190" t="s">
        <v>309</v>
      </c>
      <c r="C255" s="187">
        <v>849</v>
      </c>
      <c r="D255" s="188" t="s">
        <v>32</v>
      </c>
      <c r="E255" s="188" t="s">
        <v>6</v>
      </c>
      <c r="F255" s="188" t="s">
        <v>310</v>
      </c>
      <c r="G255" s="188"/>
      <c r="H255" s="206">
        <f>H257</f>
        <v>1746.5</v>
      </c>
    </row>
    <row r="256" spans="2:8" ht="47.25">
      <c r="B256" s="190" t="s">
        <v>117</v>
      </c>
      <c r="C256" s="187">
        <v>849</v>
      </c>
      <c r="D256" s="188" t="s">
        <v>32</v>
      </c>
      <c r="E256" s="188" t="s">
        <v>6</v>
      </c>
      <c r="F256" s="188" t="s">
        <v>311</v>
      </c>
      <c r="G256" s="188"/>
      <c r="H256" s="189">
        <f>H257</f>
        <v>1746.5</v>
      </c>
    </row>
    <row r="257" spans="2:8" ht="18" customHeight="1">
      <c r="B257" s="190" t="s">
        <v>39</v>
      </c>
      <c r="C257" s="187">
        <v>849</v>
      </c>
      <c r="D257" s="188" t="s">
        <v>32</v>
      </c>
      <c r="E257" s="188" t="s">
        <v>6</v>
      </c>
      <c r="F257" s="188" t="s">
        <v>311</v>
      </c>
      <c r="G257" s="188" t="s">
        <v>30</v>
      </c>
      <c r="H257" s="189">
        <f>'5'!I250</f>
        <v>1746.5</v>
      </c>
    </row>
    <row r="258" spans="2:8" ht="30" hidden="1" customHeight="1">
      <c r="B258" s="190" t="s">
        <v>103</v>
      </c>
      <c r="C258" s="187">
        <v>849</v>
      </c>
      <c r="D258" s="188" t="s">
        <v>32</v>
      </c>
      <c r="E258" s="188" t="s">
        <v>6</v>
      </c>
      <c r="F258" s="188" t="s">
        <v>183</v>
      </c>
      <c r="G258" s="188"/>
      <c r="H258" s="189">
        <f>H259</f>
        <v>0</v>
      </c>
    </row>
    <row r="259" spans="2:8" ht="17.25" hidden="1" customHeight="1">
      <c r="B259" s="190" t="s">
        <v>320</v>
      </c>
      <c r="C259" s="187">
        <v>849</v>
      </c>
      <c r="D259" s="188" t="s">
        <v>32</v>
      </c>
      <c r="E259" s="188" t="s">
        <v>6</v>
      </c>
      <c r="F259" s="188" t="s">
        <v>189</v>
      </c>
      <c r="G259" s="188"/>
      <c r="H259" s="189">
        <f>H260</f>
        <v>0</v>
      </c>
    </row>
    <row r="260" spans="2:8" ht="18" hidden="1" customHeight="1">
      <c r="B260" s="190" t="s">
        <v>82</v>
      </c>
      <c r="C260" s="187">
        <v>849</v>
      </c>
      <c r="D260" s="188" t="s">
        <v>32</v>
      </c>
      <c r="E260" s="188" t="s">
        <v>6</v>
      </c>
      <c r="F260" s="188" t="s">
        <v>189</v>
      </c>
      <c r="G260" s="188" t="s">
        <v>81</v>
      </c>
      <c r="H260" s="189">
        <v>0</v>
      </c>
    </row>
    <row r="261" spans="2:8" ht="33.75" hidden="1" customHeight="1">
      <c r="B261" s="190" t="s">
        <v>335</v>
      </c>
      <c r="C261" s="187">
        <v>849</v>
      </c>
      <c r="D261" s="188" t="s">
        <v>32</v>
      </c>
      <c r="E261" s="188" t="s">
        <v>6</v>
      </c>
      <c r="F261" s="188" t="s">
        <v>340</v>
      </c>
      <c r="G261" s="188"/>
      <c r="H261" s="189">
        <f>H262+H263</f>
        <v>0</v>
      </c>
    </row>
    <row r="262" spans="2:8" ht="34.5" hidden="1" customHeight="1">
      <c r="B262" s="190" t="s">
        <v>46</v>
      </c>
      <c r="C262" s="187">
        <v>849</v>
      </c>
      <c r="D262" s="188" t="s">
        <v>32</v>
      </c>
      <c r="E262" s="188" t="s">
        <v>6</v>
      </c>
      <c r="F262" s="188" t="s">
        <v>340</v>
      </c>
      <c r="G262" s="188" t="s">
        <v>27</v>
      </c>
      <c r="H262" s="189">
        <v>0</v>
      </c>
    </row>
    <row r="263" spans="2:8" ht="1.5" hidden="1" customHeight="1">
      <c r="B263" s="190" t="str">
        <f>'5'!B256</f>
        <v>Обеспечение мероприятий в области спорта и физической культуры</v>
      </c>
      <c r="C263" s="187">
        <v>849</v>
      </c>
      <c r="D263" s="188" t="s">
        <v>32</v>
      </c>
      <c r="E263" s="188" t="s">
        <v>6</v>
      </c>
      <c r="F263" s="188" t="s">
        <v>465</v>
      </c>
      <c r="G263" s="188"/>
      <c r="H263" s="207">
        <v>0</v>
      </c>
    </row>
    <row r="264" spans="2:8" ht="30.75" hidden="1" customHeight="1">
      <c r="B264" s="190" t="str">
        <f>'5'!B257</f>
        <v>Проведение мероприятий  для детей и молодежи</v>
      </c>
      <c r="C264" s="187">
        <v>849</v>
      </c>
      <c r="D264" s="188" t="s">
        <v>32</v>
      </c>
      <c r="E264" s="188" t="s">
        <v>6</v>
      </c>
      <c r="F264" s="188" t="s">
        <v>462</v>
      </c>
      <c r="G264" s="188"/>
      <c r="H264" s="189">
        <f>H265</f>
        <v>0</v>
      </c>
    </row>
    <row r="265" spans="2:8" ht="34.5" hidden="1" customHeight="1">
      <c r="B265" s="190" t="s">
        <v>46</v>
      </c>
      <c r="C265" s="187">
        <v>849</v>
      </c>
      <c r="D265" s="188" t="s">
        <v>32</v>
      </c>
      <c r="E265" s="188" t="s">
        <v>6</v>
      </c>
      <c r="F265" s="188" t="s">
        <v>461</v>
      </c>
      <c r="G265" s="188" t="s">
        <v>27</v>
      </c>
      <c r="H265" s="189">
        <v>0</v>
      </c>
    </row>
    <row r="266" spans="2:8" ht="31.5">
      <c r="B266" s="201" t="s">
        <v>85</v>
      </c>
      <c r="C266" s="208">
        <v>962</v>
      </c>
      <c r="D266" s="188"/>
      <c r="E266" s="188"/>
      <c r="F266" s="188"/>
      <c r="G266" s="188"/>
      <c r="H266" s="191">
        <f>H267+H276+H280</f>
        <v>777</v>
      </c>
    </row>
    <row r="267" spans="2:8" ht="57" customHeight="1">
      <c r="B267" s="190" t="s">
        <v>128</v>
      </c>
      <c r="C267" s="187">
        <v>962</v>
      </c>
      <c r="D267" s="188" t="s">
        <v>6</v>
      </c>
      <c r="E267" s="188" t="s">
        <v>9</v>
      </c>
      <c r="F267" s="188"/>
      <c r="G267" s="188"/>
      <c r="H267" s="191">
        <f>H268</f>
        <v>481</v>
      </c>
    </row>
    <row r="268" spans="2:8" ht="31.5">
      <c r="B268" s="209" t="s">
        <v>79</v>
      </c>
      <c r="C268" s="187">
        <v>962</v>
      </c>
      <c r="D268" s="188" t="s">
        <v>6</v>
      </c>
      <c r="E268" s="188" t="s">
        <v>9</v>
      </c>
      <c r="F268" s="188" t="s">
        <v>134</v>
      </c>
      <c r="G268" s="188"/>
      <c r="H268" s="189">
        <f>'5'!I22</f>
        <v>481</v>
      </c>
    </row>
    <row r="269" spans="2:8" ht="31.5">
      <c r="B269" s="190" t="s">
        <v>44</v>
      </c>
      <c r="C269" s="187">
        <v>962</v>
      </c>
      <c r="D269" s="188" t="s">
        <v>6</v>
      </c>
      <c r="E269" s="188" t="s">
        <v>9</v>
      </c>
      <c r="F269" s="188" t="s">
        <v>135</v>
      </c>
      <c r="G269" s="188"/>
      <c r="H269" s="189">
        <f>'5'!I23</f>
        <v>481</v>
      </c>
    </row>
    <row r="270" spans="2:8" ht="31.5">
      <c r="B270" s="190" t="s">
        <v>29</v>
      </c>
      <c r="C270" s="187">
        <v>962</v>
      </c>
      <c r="D270" s="188" t="s">
        <v>6</v>
      </c>
      <c r="E270" s="188" t="s">
        <v>9</v>
      </c>
      <c r="F270" s="188" t="s">
        <v>135</v>
      </c>
      <c r="G270" s="188" t="s">
        <v>26</v>
      </c>
      <c r="H270" s="189">
        <f>'5'!I24</f>
        <v>392</v>
      </c>
    </row>
    <row r="271" spans="2:8" ht="31.5">
      <c r="B271" s="190" t="s">
        <v>46</v>
      </c>
      <c r="C271" s="187">
        <v>962</v>
      </c>
      <c r="D271" s="188" t="s">
        <v>6</v>
      </c>
      <c r="E271" s="188" t="s">
        <v>9</v>
      </c>
      <c r="F271" s="188" t="s">
        <v>135</v>
      </c>
      <c r="G271" s="188" t="s">
        <v>27</v>
      </c>
      <c r="H271" s="189">
        <f>'5'!I25</f>
        <v>89</v>
      </c>
    </row>
    <row r="272" spans="2:8" ht="19.5" hidden="1" customHeight="1">
      <c r="B272" s="190" t="s">
        <v>25</v>
      </c>
      <c r="C272" s="187">
        <v>962</v>
      </c>
      <c r="D272" s="188" t="s">
        <v>6</v>
      </c>
      <c r="E272" s="188" t="s">
        <v>9</v>
      </c>
      <c r="F272" s="188" t="s">
        <v>135</v>
      </c>
      <c r="G272" s="188" t="s">
        <v>28</v>
      </c>
      <c r="H272" s="189">
        <f>'5'!I26</f>
        <v>0</v>
      </c>
    </row>
    <row r="273" spans="2:10" ht="31.5" hidden="1">
      <c r="B273" s="209" t="s">
        <v>80</v>
      </c>
      <c r="C273" s="187">
        <v>962</v>
      </c>
      <c r="D273" s="188" t="s">
        <v>6</v>
      </c>
      <c r="E273" s="188" t="s">
        <v>9</v>
      </c>
      <c r="F273" s="188" t="s">
        <v>136</v>
      </c>
      <c r="G273" s="188"/>
      <c r="H273" s="189" t="e">
        <f>H274</f>
        <v>#REF!</v>
      </c>
    </row>
    <row r="274" spans="2:10" ht="31.5" hidden="1">
      <c r="B274" s="190" t="s">
        <v>44</v>
      </c>
      <c r="C274" s="187">
        <v>962</v>
      </c>
      <c r="D274" s="188" t="s">
        <v>6</v>
      </c>
      <c r="E274" s="188" t="s">
        <v>9</v>
      </c>
      <c r="F274" s="188" t="s">
        <v>137</v>
      </c>
      <c r="G274" s="188"/>
      <c r="H274" s="189" t="e">
        <f>#REF!</f>
        <v>#REF!</v>
      </c>
    </row>
    <row r="275" spans="2:10" ht="31.5" hidden="1">
      <c r="B275" s="190" t="s">
        <v>29</v>
      </c>
      <c r="C275" s="187">
        <v>962</v>
      </c>
      <c r="D275" s="188" t="s">
        <v>6</v>
      </c>
      <c r="E275" s="188" t="s">
        <v>9</v>
      </c>
      <c r="F275" s="188" t="s">
        <v>137</v>
      </c>
      <c r="G275" s="188" t="s">
        <v>26</v>
      </c>
      <c r="H275" s="189">
        <f>H276</f>
        <v>246</v>
      </c>
    </row>
    <row r="276" spans="2:10" ht="46.5" customHeight="1">
      <c r="B276" s="190" t="s">
        <v>108</v>
      </c>
      <c r="C276" s="187">
        <v>962</v>
      </c>
      <c r="D276" s="188" t="s">
        <v>6</v>
      </c>
      <c r="E276" s="188" t="s">
        <v>19</v>
      </c>
      <c r="F276" s="188"/>
      <c r="G276" s="188"/>
      <c r="H276" s="191">
        <f>H278</f>
        <v>246</v>
      </c>
    </row>
    <row r="277" spans="2:10" ht="32.25" customHeight="1">
      <c r="B277" s="186" t="s">
        <v>129</v>
      </c>
      <c r="C277" s="188" t="s">
        <v>194</v>
      </c>
      <c r="D277" s="188" t="s">
        <v>6</v>
      </c>
      <c r="E277" s="188" t="s">
        <v>19</v>
      </c>
      <c r="F277" s="188" t="s">
        <v>195</v>
      </c>
      <c r="G277" s="188"/>
      <c r="H277" s="189">
        <f>H278</f>
        <v>246</v>
      </c>
    </row>
    <row r="278" spans="2:10" ht="51" customHeight="1">
      <c r="B278" s="190" t="s">
        <v>124</v>
      </c>
      <c r="C278" s="188" t="s">
        <v>194</v>
      </c>
      <c r="D278" s="188" t="s">
        <v>6</v>
      </c>
      <c r="E278" s="188" t="s">
        <v>19</v>
      </c>
      <c r="F278" s="188" t="s">
        <v>150</v>
      </c>
      <c r="G278" s="188"/>
      <c r="H278" s="189">
        <f>H279</f>
        <v>246</v>
      </c>
    </row>
    <row r="279" spans="2:10" ht="19.5" customHeight="1">
      <c r="B279" s="190" t="s">
        <v>39</v>
      </c>
      <c r="C279" s="188" t="s">
        <v>194</v>
      </c>
      <c r="D279" s="188" t="s">
        <v>6</v>
      </c>
      <c r="E279" s="188" t="s">
        <v>19</v>
      </c>
      <c r="F279" s="188" t="s">
        <v>150</v>
      </c>
      <c r="G279" s="188" t="s">
        <v>30</v>
      </c>
      <c r="H279" s="189">
        <f>'5'!I65</f>
        <v>246</v>
      </c>
    </row>
    <row r="280" spans="2:10" ht="15.75">
      <c r="B280" s="193" t="s">
        <v>86</v>
      </c>
      <c r="C280" s="187">
        <v>962</v>
      </c>
      <c r="D280" s="188" t="s">
        <v>87</v>
      </c>
      <c r="E280" s="188"/>
      <c r="F280" s="188"/>
      <c r="G280" s="188"/>
      <c r="H280" s="191">
        <f>H281</f>
        <v>50</v>
      </c>
    </row>
    <row r="281" spans="2:10" ht="15.75">
      <c r="B281" s="193" t="s">
        <v>88</v>
      </c>
      <c r="C281" s="187">
        <v>962</v>
      </c>
      <c r="D281" s="188" t="s">
        <v>87</v>
      </c>
      <c r="E281" s="188" t="s">
        <v>8</v>
      </c>
      <c r="F281" s="188"/>
      <c r="G281" s="188"/>
      <c r="H281" s="189">
        <f>'5'!I260</f>
        <v>50</v>
      </c>
    </row>
    <row r="282" spans="2:10" ht="15.75">
      <c r="B282" s="193" t="s">
        <v>122</v>
      </c>
      <c r="C282" s="187">
        <v>962</v>
      </c>
      <c r="D282" s="188" t="s">
        <v>87</v>
      </c>
      <c r="E282" s="188" t="s">
        <v>8</v>
      </c>
      <c r="F282" s="188" t="s">
        <v>190</v>
      </c>
      <c r="G282" s="188"/>
      <c r="H282" s="189">
        <f>'5'!I261</f>
        <v>50</v>
      </c>
    </row>
    <row r="283" spans="2:10" ht="15.75">
      <c r="B283" s="190" t="s">
        <v>90</v>
      </c>
      <c r="C283" s="187">
        <v>962</v>
      </c>
      <c r="D283" s="188" t="s">
        <v>87</v>
      </c>
      <c r="E283" s="188" t="s">
        <v>8</v>
      </c>
      <c r="F283" s="188" t="s">
        <v>191</v>
      </c>
      <c r="G283" s="188"/>
      <c r="H283" s="189">
        <f>'5'!I262</f>
        <v>50</v>
      </c>
    </row>
    <row r="284" spans="2:10" ht="31.5">
      <c r="B284" s="190" t="s">
        <v>46</v>
      </c>
      <c r="C284" s="187">
        <v>962</v>
      </c>
      <c r="D284" s="188" t="s">
        <v>87</v>
      </c>
      <c r="E284" s="188" t="s">
        <v>8</v>
      </c>
      <c r="F284" s="188" t="s">
        <v>191</v>
      </c>
      <c r="G284" s="188" t="s">
        <v>27</v>
      </c>
      <c r="H284" s="189">
        <f>'5'!I263</f>
        <v>50</v>
      </c>
    </row>
    <row r="285" spans="2:10" ht="15.75">
      <c r="B285" s="190" t="s">
        <v>313</v>
      </c>
      <c r="C285" s="187"/>
      <c r="D285" s="188"/>
      <c r="E285" s="188"/>
      <c r="F285" s="188"/>
      <c r="G285" s="188"/>
      <c r="H285" s="189">
        <f>'5'!I264</f>
        <v>2669</v>
      </c>
    </row>
    <row r="286" spans="2:10" ht="15.75">
      <c r="B286" s="201" t="s">
        <v>4</v>
      </c>
      <c r="C286" s="201"/>
      <c r="D286" s="188"/>
      <c r="E286" s="188"/>
      <c r="F286" s="188"/>
      <c r="G286" s="188"/>
      <c r="H286" s="191">
        <f>H11+H266+H285</f>
        <v>120092.7</v>
      </c>
      <c r="J286" s="61"/>
    </row>
    <row r="291" spans="8:8">
      <c r="H291" s="61"/>
    </row>
    <row r="292" spans="8:8">
      <c r="H292" s="61"/>
    </row>
    <row r="293" spans="8:8">
      <c r="H293" s="61"/>
    </row>
  </sheetData>
  <mergeCells count="5">
    <mergeCell ref="G2:H2"/>
    <mergeCell ref="B6:H6"/>
    <mergeCell ref="B7:H7"/>
    <mergeCell ref="G3:H3"/>
    <mergeCell ref="G4:H4"/>
  </mergeCells>
  <pageMargins left="0.94" right="0.52" top="0.32" bottom="0.3" header="0.31496062992125984" footer="0.31496062992125984"/>
  <pageSetup paperSize="9" scale="6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1</vt:lpstr>
      <vt:lpstr>2</vt:lpstr>
      <vt:lpstr>3</vt:lpstr>
      <vt:lpstr>4</vt:lpstr>
      <vt:lpstr>3!</vt:lpstr>
      <vt:lpstr>4!</vt:lpstr>
      <vt:lpstr>5</vt:lpstr>
      <vt:lpstr>6</vt:lpstr>
      <vt:lpstr>7</vt:lpstr>
      <vt:lpstr>8</vt:lpstr>
      <vt:lpstr>9</vt:lpstr>
      <vt:lpstr>10</vt:lpstr>
      <vt:lpstr>'1'!Область_печати</vt:lpstr>
      <vt:lpstr>'4'!Область_печати</vt:lpstr>
      <vt:lpstr>'4!'!Область_печати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2022-12-21T13:37:12Z</cp:lastPrinted>
  <dcterms:created xsi:type="dcterms:W3CDTF">2007-10-24T11:26:23Z</dcterms:created>
  <dcterms:modified xsi:type="dcterms:W3CDTF">2022-12-21T13:37:13Z</dcterms:modified>
</cp:coreProperties>
</file>