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 firstSheet="1" activeTab="4"/>
  </bookViews>
  <sheets>
    <sheet name="справочник" sheetId="10" state="hidden" r:id="rId1"/>
    <sheet name="1" sheetId="1" r:id="rId2"/>
    <sheet name="2" sheetId="4" r:id="rId3"/>
    <sheet name="3" sheetId="5" r:id="rId4"/>
    <sheet name="4" sheetId="7" r:id="rId5"/>
    <sheet name="5" sheetId="11" state="hidden" r:id="rId6"/>
    <sheet name="6" sheetId="8" r:id="rId7"/>
    <sheet name="7" sheetId="12" state="hidden" r:id="rId8"/>
    <sheet name="8" sheetId="9" r:id="rId9"/>
    <sheet name="9" sheetId="14" state="hidden" r:id="rId10"/>
    <sheet name="10" sheetId="13" r:id="rId11"/>
  </sheets>
  <definedNames>
    <definedName name="_xlnm._FilterDatabase" localSheetId="4" hidden="1">'4'!$B$22:$G$217</definedName>
    <definedName name="_xlnm._FilterDatabase" localSheetId="5" hidden="1">'5'!$B$22:$H$198</definedName>
    <definedName name="_xlnm._FilterDatabase" localSheetId="6" hidden="1">'6'!$B$23:$H$223</definedName>
    <definedName name="_xlnm._FilterDatabase" localSheetId="7" hidden="1">'7'!$B$23:$I$204</definedName>
    <definedName name="_xlnm._FilterDatabase" localSheetId="8" hidden="1">'8'!$B$20:$G$52</definedName>
    <definedName name="_xlnm._FilterDatabase" localSheetId="9" hidden="1">'9'!$B$20:$H$50</definedName>
    <definedName name="_xlnm.Print_Titles" localSheetId="3">'3'!$18:$20</definedName>
    <definedName name="_xlnm.Print_Titles" localSheetId="4">'4'!$20:$22</definedName>
    <definedName name="_xlnm.Print_Titles" localSheetId="5">'5'!$20:$22</definedName>
    <definedName name="_xlnm.Print_Titles" localSheetId="6">'6'!$21:$23</definedName>
    <definedName name="_xlnm.Print_Titles" localSheetId="7">'7'!$21:$23</definedName>
    <definedName name="_xlnm.Print_Titles" localSheetId="8">'8'!$18:$20</definedName>
    <definedName name="_xlnm.Print_Titles" localSheetId="9">'9'!$18:$20</definedName>
    <definedName name="_xlnm.Print_Area" localSheetId="3">'3'!$B$1:$G$76</definedName>
    <definedName name="_xlnm.Print_Area" localSheetId="4">'4'!$B$1:$G$217</definedName>
    <definedName name="_xlnm.Print_Area" localSheetId="5">'5'!$B$1:$H$198</definedName>
    <definedName name="_xlnm.Print_Area" localSheetId="6">'6'!$B$1:$H$223</definedName>
    <definedName name="_xlnm.Print_Area" localSheetId="7">'7'!$B$1:$I$204</definedName>
    <definedName name="_xlnm.Print_Area" localSheetId="8">'8'!$B$1:$G$52</definedName>
    <definedName name="_xlnm.Print_Area" localSheetId="9">'9'!$B$1:$H$50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7" i="8"/>
  <c r="G159" i="7"/>
  <c r="G161"/>
  <c r="E161"/>
  <c r="B161"/>
  <c r="H151" i="8"/>
  <c r="H152"/>
  <c r="G174" i="7" l="1"/>
  <c r="G175"/>
  <c r="E176"/>
  <c r="B176"/>
  <c r="E175"/>
  <c r="B175"/>
  <c r="H167" i="8"/>
  <c r="H166" s="1"/>
  <c r="H170"/>
  <c r="D29" i="13"/>
  <c r="D25"/>
  <c r="H49" i="8"/>
  <c r="H157"/>
  <c r="H108"/>
  <c r="H104"/>
  <c r="H94"/>
  <c r="H89"/>
  <c r="H67"/>
  <c r="H65"/>
  <c r="H48"/>
  <c r="D51" i="4"/>
  <c r="G169" i="7" l="1"/>
  <c r="G168" s="1"/>
  <c r="H160" i="8"/>
  <c r="H133"/>
  <c r="H121"/>
  <c r="B123" i="7"/>
  <c r="E25" i="9"/>
  <c r="E24" s="1"/>
  <c r="B25"/>
  <c r="B24"/>
  <c r="G122" i="7"/>
  <c r="G121" s="1"/>
  <c r="E122"/>
  <c r="E121"/>
  <c r="B122"/>
  <c r="B121"/>
  <c r="H113" i="8"/>
  <c r="G152" i="7"/>
  <c r="G151" s="1"/>
  <c r="E53" i="5" s="1"/>
  <c r="G150" i="7"/>
  <c r="G149" s="1"/>
  <c r="E51" i="5" s="1"/>
  <c r="E149" i="7"/>
  <c r="E150"/>
  <c r="E151"/>
  <c r="E152"/>
  <c r="E153"/>
  <c r="E154"/>
  <c r="E155"/>
  <c r="E156"/>
  <c r="B149"/>
  <c r="B51" i="5" s="1"/>
  <c r="B150" i="7"/>
  <c r="B151"/>
  <c r="B53" i="5" s="1"/>
  <c r="B152" i="7"/>
  <c r="B153"/>
  <c r="B154"/>
  <c r="B155"/>
  <c r="B156"/>
  <c r="H146" i="8"/>
  <c r="G154" i="7" s="1"/>
  <c r="H148" i="8"/>
  <c r="G156" i="7" s="1"/>
  <c r="G25" i="9" l="1"/>
  <c r="G24" s="1"/>
  <c r="H143" i="8"/>
  <c r="H141"/>
  <c r="F19" i="5"/>
  <c r="F20" i="4"/>
  <c r="E20" i="1"/>
  <c r="E20" i="4" s="1"/>
  <c r="F20" i="1"/>
  <c r="G19" i="5" s="1"/>
  <c r="D20" i="1"/>
  <c r="G21" i="7" s="1"/>
  <c r="E216"/>
  <c r="E215"/>
  <c r="E214"/>
  <c r="E211"/>
  <c r="E210"/>
  <c r="E209"/>
  <c r="E208"/>
  <c r="E205"/>
  <c r="E204"/>
  <c r="E203"/>
  <c r="E200"/>
  <c r="E199"/>
  <c r="E198"/>
  <c r="E197"/>
  <c r="E196"/>
  <c r="E195"/>
  <c r="E194"/>
  <c r="E193"/>
  <c r="E192"/>
  <c r="E191"/>
  <c r="E190"/>
  <c r="E189"/>
  <c r="E188"/>
  <c r="E187"/>
  <c r="E186"/>
  <c r="E183"/>
  <c r="E182"/>
  <c r="E181"/>
  <c r="E178"/>
  <c r="E177"/>
  <c r="E174"/>
  <c r="E173"/>
  <c r="E172"/>
  <c r="E171"/>
  <c r="E170"/>
  <c r="E167"/>
  <c r="E166"/>
  <c r="E165"/>
  <c r="E164"/>
  <c r="E163"/>
  <c r="E162"/>
  <c r="E160"/>
  <c r="E159"/>
  <c r="E158"/>
  <c r="E157"/>
  <c r="E148"/>
  <c r="E147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0"/>
  <c r="E119"/>
  <c r="E118"/>
  <c r="E116"/>
  <c r="E115"/>
  <c r="E114"/>
  <c r="E113"/>
  <c r="E112"/>
  <c r="E111"/>
  <c r="E110"/>
  <c r="E109"/>
  <c r="E106"/>
  <c r="E105"/>
  <c r="E104"/>
  <c r="E102"/>
  <c r="E101"/>
  <c r="E100"/>
  <c r="E99"/>
  <c r="E97"/>
  <c r="E96"/>
  <c r="E95"/>
  <c r="E94"/>
  <c r="E92"/>
  <c r="E91"/>
  <c r="E90"/>
  <c r="E89"/>
  <c r="E88"/>
  <c r="E85"/>
  <c r="E84"/>
  <c r="E83"/>
  <c r="E82"/>
  <c r="E81"/>
  <c r="E78"/>
  <c r="E77"/>
  <c r="E76"/>
  <c r="E75"/>
  <c r="E74"/>
  <c r="E73"/>
  <c r="E72"/>
  <c r="E71"/>
  <c r="E70"/>
  <c r="E69"/>
  <c r="E63"/>
  <c r="E62"/>
  <c r="E61"/>
  <c r="E60"/>
  <c r="E59"/>
  <c r="E58"/>
  <c r="E57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0"/>
  <c r="E29"/>
  <c r="E28"/>
  <c r="E27"/>
  <c r="E26"/>
  <c r="E25"/>
  <c r="B91" i="8"/>
  <c r="D20" i="4" l="1"/>
  <c r="E19" i="5"/>
  <c r="H22" i="8"/>
  <c r="B216" i="7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4"/>
  <c r="B173"/>
  <c r="B172"/>
  <c r="B171"/>
  <c r="B170"/>
  <c r="B167"/>
  <c r="B166"/>
  <c r="B165"/>
  <c r="B164"/>
  <c r="B163"/>
  <c r="B162"/>
  <c r="B160"/>
  <c r="B159"/>
  <c r="B158"/>
  <c r="B157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213" i="8"/>
  <c r="B205"/>
  <c r="B78" i="7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I169" i="12"/>
  <c r="I150"/>
  <c r="H169"/>
  <c r="H150"/>
  <c r="H122"/>
  <c r="H135"/>
  <c r="D54" i="4" l="1"/>
  <c r="H222" i="8"/>
  <c r="H210"/>
  <c r="H184"/>
  <c r="H155"/>
  <c r="H124"/>
  <c r="H70"/>
  <c r="H69"/>
  <c r="H63"/>
  <c r="H59"/>
  <c r="G200" i="7" l="1"/>
  <c r="G199" s="1"/>
  <c r="G198"/>
  <c r="G197" s="1"/>
  <c r="H189" i="8"/>
  <c r="H191"/>
  <c r="H188" l="1"/>
  <c r="H187" s="1"/>
  <c r="G196" i="7"/>
  <c r="G195" s="1"/>
  <c r="E62" i="5" s="1"/>
  <c r="G173" i="7" l="1"/>
  <c r="G172" s="1"/>
  <c r="G167"/>
  <c r="G166" s="1"/>
  <c r="H164" i="8" l="1"/>
  <c r="H158"/>
  <c r="I203" i="12" l="1"/>
  <c r="H197" i="11" s="1"/>
  <c r="G73" i="5" s="1"/>
  <c r="H203" i="12"/>
  <c r="G197" i="11" s="1"/>
  <c r="F73" i="5" s="1"/>
  <c r="E24" i="1"/>
  <c r="F24"/>
  <c r="E30" i="13"/>
  <c r="F30"/>
  <c r="D30"/>
  <c r="E26"/>
  <c r="F26"/>
  <c r="D26"/>
  <c r="E19"/>
  <c r="F19"/>
  <c r="D19"/>
  <c r="F49" i="14"/>
  <c r="E49"/>
  <c r="D49"/>
  <c r="C49"/>
  <c r="E48"/>
  <c r="E47"/>
  <c r="F46"/>
  <c r="E46"/>
  <c r="D46"/>
  <c r="C46"/>
  <c r="E45"/>
  <c r="E44"/>
  <c r="E43"/>
  <c r="F42"/>
  <c r="E42"/>
  <c r="D42"/>
  <c r="C42"/>
  <c r="E41"/>
  <c r="E40"/>
  <c r="F39"/>
  <c r="E39"/>
  <c r="D39"/>
  <c r="C39"/>
  <c r="E38"/>
  <c r="F37"/>
  <c r="E37"/>
  <c r="D37"/>
  <c r="C37"/>
  <c r="E36"/>
  <c r="E35"/>
  <c r="E34"/>
  <c r="F33"/>
  <c r="E33"/>
  <c r="D33"/>
  <c r="C33"/>
  <c r="E32"/>
  <c r="E31"/>
  <c r="F30"/>
  <c r="E30"/>
  <c r="D30"/>
  <c r="C30"/>
  <c r="E29"/>
  <c r="E28"/>
  <c r="F27"/>
  <c r="E27"/>
  <c r="D27"/>
  <c r="C27"/>
  <c r="E26"/>
  <c r="F25"/>
  <c r="E25"/>
  <c r="D25"/>
  <c r="C25"/>
  <c r="E24"/>
  <c r="E23"/>
  <c r="E22"/>
  <c r="E21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H19"/>
  <c r="G19"/>
  <c r="B15"/>
  <c r="H11"/>
  <c r="H10"/>
  <c r="H9"/>
  <c r="H8"/>
  <c r="H7"/>
  <c r="H4"/>
  <c r="H3"/>
  <c r="H2"/>
  <c r="B15" i="13"/>
  <c r="F11"/>
  <c r="F10"/>
  <c r="F9"/>
  <c r="F8"/>
  <c r="F7"/>
  <c r="F4"/>
  <c r="F3"/>
  <c r="F2"/>
  <c r="B91" i="12"/>
  <c r="H195" i="11"/>
  <c r="H190"/>
  <c r="H184"/>
  <c r="H179"/>
  <c r="H177"/>
  <c r="H174"/>
  <c r="H168"/>
  <c r="H163"/>
  <c r="H160"/>
  <c r="H158"/>
  <c r="H156"/>
  <c r="H154"/>
  <c r="H150"/>
  <c r="H148"/>
  <c r="H143"/>
  <c r="H139"/>
  <c r="H42" i="14" s="1"/>
  <c r="H41" s="1"/>
  <c r="H40" s="1"/>
  <c r="H136" i="11"/>
  <c r="H39" i="14" s="1"/>
  <c r="H38" s="1"/>
  <c r="H134" i="11"/>
  <c r="H37" i="14" s="1"/>
  <c r="H36" s="1"/>
  <c r="H130" i="11"/>
  <c r="H30" i="14" s="1"/>
  <c r="H29" s="1"/>
  <c r="H28" s="1"/>
  <c r="H127" i="11"/>
  <c r="H33" i="14" s="1"/>
  <c r="H32" s="1"/>
  <c r="H31" s="1"/>
  <c r="H124" i="11"/>
  <c r="H27" i="14" s="1"/>
  <c r="H26" s="1"/>
  <c r="H122" i="11"/>
  <c r="H25" i="14" s="1"/>
  <c r="H24" s="1"/>
  <c r="H116" i="11"/>
  <c r="H114"/>
  <c r="H112"/>
  <c r="H106"/>
  <c r="H102"/>
  <c r="H46" i="14" s="1"/>
  <c r="H45" s="1"/>
  <c r="H44" s="1"/>
  <c r="H43" s="1"/>
  <c r="H97" i="11"/>
  <c r="H49" i="14" s="1"/>
  <c r="H48" s="1"/>
  <c r="H47" s="1"/>
  <c r="H92" i="11"/>
  <c r="H90"/>
  <c r="H85"/>
  <c r="H83"/>
  <c r="H78"/>
  <c r="H77"/>
  <c r="H75"/>
  <c r="H73"/>
  <c r="H71"/>
  <c r="H67"/>
  <c r="H63"/>
  <c r="H60"/>
  <c r="H55"/>
  <c r="H54"/>
  <c r="H53"/>
  <c r="H50"/>
  <c r="H47"/>
  <c r="H44"/>
  <c r="H41"/>
  <c r="H38"/>
  <c r="H34"/>
  <c r="H30"/>
  <c r="H28"/>
  <c r="H27"/>
  <c r="G195"/>
  <c r="G194" s="1"/>
  <c r="G193" s="1"/>
  <c r="G192" s="1"/>
  <c r="G190"/>
  <c r="G189" s="1"/>
  <c r="G188" s="1"/>
  <c r="G184"/>
  <c r="G183" s="1"/>
  <c r="G182" s="1"/>
  <c r="G181" s="1"/>
  <c r="G179"/>
  <c r="G178" s="1"/>
  <c r="G177"/>
  <c r="G176" s="1"/>
  <c r="G174"/>
  <c r="G173" s="1"/>
  <c r="G172" s="1"/>
  <c r="G168"/>
  <c r="G167" s="1"/>
  <c r="G166" s="1"/>
  <c r="G165" s="1"/>
  <c r="G163"/>
  <c r="G162" s="1"/>
  <c r="G161" s="1"/>
  <c r="G160"/>
  <c r="G158"/>
  <c r="G157" s="1"/>
  <c r="G156"/>
  <c r="G155" s="1"/>
  <c r="G154"/>
  <c r="G153" s="1"/>
  <c r="G150"/>
  <c r="G149" s="1"/>
  <c r="F54" i="5" s="1"/>
  <c r="G148" i="11"/>
  <c r="G147" s="1"/>
  <c r="G143"/>
  <c r="G142" s="1"/>
  <c r="G141" s="1"/>
  <c r="G140" s="1"/>
  <c r="G139"/>
  <c r="G42" i="14" s="1"/>
  <c r="G41" s="1"/>
  <c r="G40" s="1"/>
  <c r="G136" i="11"/>
  <c r="G39" i="14" s="1"/>
  <c r="G38" s="1"/>
  <c r="G134" i="11"/>
  <c r="G37" i="14" s="1"/>
  <c r="G36" s="1"/>
  <c r="G130" i="11"/>
  <c r="G129" s="1"/>
  <c r="G128" s="1"/>
  <c r="G127"/>
  <c r="G33" i="14" s="1"/>
  <c r="G32" s="1"/>
  <c r="G31" s="1"/>
  <c r="G124" i="11"/>
  <c r="G123" s="1"/>
  <c r="G122"/>
  <c r="G121" s="1"/>
  <c r="G116"/>
  <c r="G114"/>
  <c r="G112"/>
  <c r="G106"/>
  <c r="G105" s="1"/>
  <c r="G104" s="1"/>
  <c r="G103" s="1"/>
  <c r="F44" i="5" s="1"/>
  <c r="G102" i="11"/>
  <c r="G46" i="14" s="1"/>
  <c r="G45" s="1"/>
  <c r="G44" s="1"/>
  <c r="G97" i="11"/>
  <c r="G49" i="14" s="1"/>
  <c r="G48" s="1"/>
  <c r="G47" s="1"/>
  <c r="G92" i="11"/>
  <c r="G91" s="1"/>
  <c r="G90"/>
  <c r="G89" s="1"/>
  <c r="G85"/>
  <c r="G83"/>
  <c r="G82" s="1"/>
  <c r="G78"/>
  <c r="G77"/>
  <c r="G75"/>
  <c r="G74" s="1"/>
  <c r="G73"/>
  <c r="G72" s="1"/>
  <c r="G71"/>
  <c r="G70" s="1"/>
  <c r="G67"/>
  <c r="G66" s="1"/>
  <c r="G65" s="1"/>
  <c r="G64" s="1"/>
  <c r="F36" i="5" s="1"/>
  <c r="G63" i="11"/>
  <c r="G62" s="1"/>
  <c r="G61" s="1"/>
  <c r="F35" i="5" s="1"/>
  <c r="G60" i="11"/>
  <c r="G59" s="1"/>
  <c r="G58" s="1"/>
  <c r="G55"/>
  <c r="G54"/>
  <c r="G53"/>
  <c r="G50"/>
  <c r="G49" s="1"/>
  <c r="G48" s="1"/>
  <c r="F30" i="5" s="1"/>
  <c r="G47" i="11"/>
  <c r="G46" s="1"/>
  <c r="G45" s="1"/>
  <c r="F29" i="5" s="1"/>
  <c r="G44" i="11"/>
  <c r="G43" s="1"/>
  <c r="G42" s="1"/>
  <c r="F28" i="5" s="1"/>
  <c r="G41" i="11"/>
  <c r="G40" s="1"/>
  <c r="G39" s="1"/>
  <c r="F27" i="5" s="1"/>
  <c r="G38" i="11"/>
  <c r="G37" s="1"/>
  <c r="G36" s="1"/>
  <c r="G34"/>
  <c r="G33" s="1"/>
  <c r="G32" s="1"/>
  <c r="G30"/>
  <c r="G29" s="1"/>
  <c r="G28"/>
  <c r="G27"/>
  <c r="G26" s="1"/>
  <c r="G159"/>
  <c r="G115"/>
  <c r="G113"/>
  <c r="G111"/>
  <c r="G84"/>
  <c r="G43" i="14" l="1"/>
  <c r="G126" i="11"/>
  <c r="G125" s="1"/>
  <c r="G52"/>
  <c r="G51" s="1"/>
  <c r="H35" i="14"/>
  <c r="H34" s="1"/>
  <c r="G81" i="11"/>
  <c r="G80" s="1"/>
  <c r="F39" i="5" s="1"/>
  <c r="F38" s="1"/>
  <c r="G30" i="14"/>
  <c r="G29" s="1"/>
  <c r="G28" s="1"/>
  <c r="G101" i="11"/>
  <c r="G100" s="1"/>
  <c r="G99" s="1"/>
  <c r="G98" s="1"/>
  <c r="F43" i="5" s="1"/>
  <c r="G96" i="11"/>
  <c r="G95" s="1"/>
  <c r="G94" s="1"/>
  <c r="G93" s="1"/>
  <c r="F42" i="5" s="1"/>
  <c r="G76" i="11"/>
  <c r="G69" s="1"/>
  <c r="G68" s="1"/>
  <c r="F37" i="5" s="1"/>
  <c r="G138" i="11"/>
  <c r="G137" s="1"/>
  <c r="G175"/>
  <c r="G110"/>
  <c r="G109" s="1"/>
  <c r="G108" s="1"/>
  <c r="F46" i="5" s="1"/>
  <c r="G135" i="11"/>
  <c r="H23" i="14"/>
  <c r="G35"/>
  <c r="G34" s="1"/>
  <c r="G152" i="11"/>
  <c r="G151" s="1"/>
  <c r="G25"/>
  <c r="G24" s="1"/>
  <c r="F22" i="5" s="1"/>
  <c r="F52"/>
  <c r="F50" s="1"/>
  <c r="G146" i="11"/>
  <c r="G145" s="1"/>
  <c r="G164"/>
  <c r="F56" i="5"/>
  <c r="F55" s="1"/>
  <c r="H22" i="14"/>
  <c r="F26" i="5"/>
  <c r="F25" s="1"/>
  <c r="G35" i="11"/>
  <c r="G120"/>
  <c r="G119" s="1"/>
  <c r="G191"/>
  <c r="F71" i="5"/>
  <c r="F70" s="1"/>
  <c r="F64"/>
  <c r="F63" s="1"/>
  <c r="G180" i="11"/>
  <c r="F34" i="5"/>
  <c r="F33" s="1"/>
  <c r="G57" i="11"/>
  <c r="G56" s="1"/>
  <c r="F31" i="5" s="1"/>
  <c r="F69"/>
  <c r="F68" s="1"/>
  <c r="G187" i="11"/>
  <c r="G186" s="1"/>
  <c r="F61" i="5"/>
  <c r="F60" s="1"/>
  <c r="G171" i="11"/>
  <c r="G170" s="1"/>
  <c r="G79"/>
  <c r="G88"/>
  <c r="G87" s="1"/>
  <c r="G25" i="14"/>
  <c r="G24" s="1"/>
  <c r="G133" i="11"/>
  <c r="G27" i="14"/>
  <c r="G26" s="1"/>
  <c r="H200" i="12"/>
  <c r="H199" s="1"/>
  <c r="H198" s="1"/>
  <c r="H197" s="1"/>
  <c r="H195"/>
  <c r="H194" s="1"/>
  <c r="H193" s="1"/>
  <c r="H192" s="1"/>
  <c r="H190"/>
  <c r="H186" s="1"/>
  <c r="H185" s="1"/>
  <c r="H187"/>
  <c r="H181"/>
  <c r="H180" s="1"/>
  <c r="H179" s="1"/>
  <c r="H178" s="1"/>
  <c r="H177" s="1"/>
  <c r="H175"/>
  <c r="H174" s="1"/>
  <c r="H173" s="1"/>
  <c r="H172" s="1"/>
  <c r="H170"/>
  <c r="H168"/>
  <c r="H165"/>
  <c r="H164" s="1"/>
  <c r="H163" s="1"/>
  <c r="H159"/>
  <c r="H158" s="1"/>
  <c r="H157" s="1"/>
  <c r="H156" s="1"/>
  <c r="H154"/>
  <c r="H153" s="1"/>
  <c r="H151"/>
  <c r="H149"/>
  <c r="H147"/>
  <c r="H145"/>
  <c r="H141"/>
  <c r="H139"/>
  <c r="H138" s="1"/>
  <c r="H134"/>
  <c r="H133" s="1"/>
  <c r="H132" s="1"/>
  <c r="H130"/>
  <c r="H129" s="1"/>
  <c r="H127"/>
  <c r="H125"/>
  <c r="H121"/>
  <c r="H120" s="1"/>
  <c r="H118"/>
  <c r="H117" s="1"/>
  <c r="H115"/>
  <c r="H113"/>
  <c r="H107"/>
  <c r="H105"/>
  <c r="H103"/>
  <c r="H97"/>
  <c r="H96" s="1"/>
  <c r="H95" s="1"/>
  <c r="H93"/>
  <c r="H92" s="1"/>
  <c r="H91" s="1"/>
  <c r="H90" s="1"/>
  <c r="H88"/>
  <c r="H87" s="1"/>
  <c r="H86" s="1"/>
  <c r="H85" s="1"/>
  <c r="H83"/>
  <c r="H81"/>
  <c r="H76"/>
  <c r="H74"/>
  <c r="H68"/>
  <c r="H66"/>
  <c r="H64"/>
  <c r="H62"/>
  <c r="H58"/>
  <c r="H57" s="1"/>
  <c r="H56" s="1"/>
  <c r="H54"/>
  <c r="H53" s="1"/>
  <c r="H52" s="1"/>
  <c r="H51" s="1"/>
  <c r="H47"/>
  <c r="H46" s="1"/>
  <c r="H44"/>
  <c r="H43" s="1"/>
  <c r="H41"/>
  <c r="H40" s="1"/>
  <c r="H38"/>
  <c r="H37" s="1"/>
  <c r="H35"/>
  <c r="H34" s="1"/>
  <c r="H32"/>
  <c r="H31" s="1"/>
  <c r="H28"/>
  <c r="H27" s="1"/>
  <c r="I22"/>
  <c r="H22"/>
  <c r="B18"/>
  <c r="I200"/>
  <c r="I199" s="1"/>
  <c r="I198" s="1"/>
  <c r="I197" s="1"/>
  <c r="I195"/>
  <c r="I194" s="1"/>
  <c r="I193" s="1"/>
  <c r="I192" s="1"/>
  <c r="I190"/>
  <c r="I187"/>
  <c r="I181"/>
  <c r="I180" s="1"/>
  <c r="I179" s="1"/>
  <c r="I178" s="1"/>
  <c r="I177" s="1"/>
  <c r="I175"/>
  <c r="I174" s="1"/>
  <c r="I173" s="1"/>
  <c r="I172" s="1"/>
  <c r="I170"/>
  <c r="I168"/>
  <c r="I165"/>
  <c r="I164" s="1"/>
  <c r="I163" s="1"/>
  <c r="I159"/>
  <c r="I158" s="1"/>
  <c r="I157" s="1"/>
  <c r="I156" s="1"/>
  <c r="I154"/>
  <c r="I153" s="1"/>
  <c r="I151"/>
  <c r="I149"/>
  <c r="I147"/>
  <c r="I145"/>
  <c r="I141"/>
  <c r="I139"/>
  <c r="I138" s="1"/>
  <c r="I134"/>
  <c r="I133" s="1"/>
  <c r="I132" s="1"/>
  <c r="I130"/>
  <c r="I129" s="1"/>
  <c r="I127"/>
  <c r="I125"/>
  <c r="I121"/>
  <c r="I120" s="1"/>
  <c r="I118"/>
  <c r="I117" s="1"/>
  <c r="I115"/>
  <c r="I113"/>
  <c r="I107"/>
  <c r="I105"/>
  <c r="I103"/>
  <c r="I97"/>
  <c r="I96" s="1"/>
  <c r="I95" s="1"/>
  <c r="I93"/>
  <c r="I92" s="1"/>
  <c r="I91" s="1"/>
  <c r="I90" s="1"/>
  <c r="I88"/>
  <c r="I87" s="1"/>
  <c r="I86" s="1"/>
  <c r="I85" s="1"/>
  <c r="I83"/>
  <c r="I81"/>
  <c r="I76"/>
  <c r="I74"/>
  <c r="I68"/>
  <c r="I66"/>
  <c r="I64"/>
  <c r="I62"/>
  <c r="I58"/>
  <c r="I57" s="1"/>
  <c r="I56" s="1"/>
  <c r="I54"/>
  <c r="I53" s="1"/>
  <c r="I52" s="1"/>
  <c r="I51" s="1"/>
  <c r="I47"/>
  <c r="I46" s="1"/>
  <c r="I44"/>
  <c r="I43" s="1"/>
  <c r="I41"/>
  <c r="I40" s="1"/>
  <c r="I38"/>
  <c r="I37" s="1"/>
  <c r="I35"/>
  <c r="I34" s="1"/>
  <c r="I32"/>
  <c r="I31" s="1"/>
  <c r="I28"/>
  <c r="I27" s="1"/>
  <c r="I11"/>
  <c r="I10"/>
  <c r="I9"/>
  <c r="I8"/>
  <c r="I7"/>
  <c r="I4"/>
  <c r="I3"/>
  <c r="I2"/>
  <c r="H21" i="11"/>
  <c r="G21"/>
  <c r="B17"/>
  <c r="H194"/>
  <c r="H193" s="1"/>
  <c r="H192" s="1"/>
  <c r="G71" i="5" s="1"/>
  <c r="G70" s="1"/>
  <c r="H189" i="11"/>
  <c r="H188" s="1"/>
  <c r="H183"/>
  <c r="H182" s="1"/>
  <c r="H181" s="1"/>
  <c r="H178"/>
  <c r="H176"/>
  <c r="H173"/>
  <c r="H172" s="1"/>
  <c r="H167"/>
  <c r="H166" s="1"/>
  <c r="H165" s="1"/>
  <c r="H162"/>
  <c r="H161" s="1"/>
  <c r="H159"/>
  <c r="H157"/>
  <c r="H155"/>
  <c r="H153"/>
  <c r="H149"/>
  <c r="G54" i="5" s="1"/>
  <c r="H147" i="11"/>
  <c r="G52" i="5" s="1"/>
  <c r="H142" i="11"/>
  <c r="H141" s="1"/>
  <c r="H140" s="1"/>
  <c r="H138"/>
  <c r="H137" s="1"/>
  <c r="H135"/>
  <c r="H133"/>
  <c r="H129"/>
  <c r="H128" s="1"/>
  <c r="H126"/>
  <c r="H125" s="1"/>
  <c r="H123"/>
  <c r="H121"/>
  <c r="H115"/>
  <c r="H113"/>
  <c r="H111"/>
  <c r="H105"/>
  <c r="H104" s="1"/>
  <c r="H103" s="1"/>
  <c r="G44" i="5" s="1"/>
  <c r="H101" i="11"/>
  <c r="H100" s="1"/>
  <c r="H99" s="1"/>
  <c r="H98" s="1"/>
  <c r="G43" i="5" s="1"/>
  <c r="H96" i="11"/>
  <c r="H95" s="1"/>
  <c r="H94" s="1"/>
  <c r="H93" s="1"/>
  <c r="G42" i="5" s="1"/>
  <c r="H91" i="11"/>
  <c r="H89"/>
  <c r="H84"/>
  <c r="H82"/>
  <c r="H76"/>
  <c r="H74"/>
  <c r="H72"/>
  <c r="H70"/>
  <c r="H66"/>
  <c r="H65" s="1"/>
  <c r="H64" s="1"/>
  <c r="G36" i="5" s="1"/>
  <c r="H62" i="11"/>
  <c r="H61" s="1"/>
  <c r="G35" i="5" s="1"/>
  <c r="H59" i="11"/>
  <c r="H58" s="1"/>
  <c r="H52"/>
  <c r="H51" s="1"/>
  <c r="H49"/>
  <c r="H48" s="1"/>
  <c r="G30" i="5" s="1"/>
  <c r="H46" i="11"/>
  <c r="H45" s="1"/>
  <c r="G29" i="5" s="1"/>
  <c r="H43" i="11"/>
  <c r="H42" s="1"/>
  <c r="G28" i="5" s="1"/>
  <c r="H40" i="11"/>
  <c r="H39" s="1"/>
  <c r="G27" i="5" s="1"/>
  <c r="H37" i="11"/>
  <c r="H36" s="1"/>
  <c r="G26" i="5" s="1"/>
  <c r="H33" i="11"/>
  <c r="H32" s="1"/>
  <c r="H29"/>
  <c r="H26"/>
  <c r="H11"/>
  <c r="H10"/>
  <c r="H9"/>
  <c r="H8"/>
  <c r="H7"/>
  <c r="H4"/>
  <c r="H3"/>
  <c r="H2"/>
  <c r="B15" i="9"/>
  <c r="B18" i="8"/>
  <c r="B17" i="7"/>
  <c r="B15" i="5"/>
  <c r="B16" i="4"/>
  <c r="B16" i="1"/>
  <c r="F51" i="9"/>
  <c r="D51"/>
  <c r="C51"/>
  <c r="E51"/>
  <c r="E50"/>
  <c r="F48"/>
  <c r="D48"/>
  <c r="C48"/>
  <c r="B51"/>
  <c r="B50"/>
  <c r="E49"/>
  <c r="E48"/>
  <c r="E47"/>
  <c r="B45"/>
  <c r="B49"/>
  <c r="B48"/>
  <c r="B47"/>
  <c r="E46"/>
  <c r="B46"/>
  <c r="E28"/>
  <c r="B28"/>
  <c r="F35"/>
  <c r="D35"/>
  <c r="C35"/>
  <c r="E35"/>
  <c r="E34"/>
  <c r="B35"/>
  <c r="B34"/>
  <c r="E33"/>
  <c r="B33"/>
  <c r="E45"/>
  <c r="E43"/>
  <c r="E42"/>
  <c r="E40"/>
  <c r="E38"/>
  <c r="E37"/>
  <c r="E36"/>
  <c r="E31"/>
  <c r="E30"/>
  <c r="F44"/>
  <c r="E44"/>
  <c r="D44"/>
  <c r="C44"/>
  <c r="B44"/>
  <c r="B43"/>
  <c r="B42"/>
  <c r="F41"/>
  <c r="E41"/>
  <c r="D41"/>
  <c r="C41"/>
  <c r="B41"/>
  <c r="F39"/>
  <c r="E39"/>
  <c r="D39"/>
  <c r="C39"/>
  <c r="B40"/>
  <c r="B39"/>
  <c r="B38"/>
  <c r="B37"/>
  <c r="B36"/>
  <c r="F32"/>
  <c r="E32"/>
  <c r="D32"/>
  <c r="C32"/>
  <c r="B32"/>
  <c r="B31"/>
  <c r="B30"/>
  <c r="F29"/>
  <c r="E29"/>
  <c r="D29"/>
  <c r="C29"/>
  <c r="B29"/>
  <c r="E23" i="1"/>
  <c r="F23"/>
  <c r="B54" i="5"/>
  <c r="B52"/>
  <c r="G31" i="11" l="1"/>
  <c r="F23" i="5" s="1"/>
  <c r="F21" s="1"/>
  <c r="H175" i="11"/>
  <c r="H73" i="12"/>
  <c r="H72" s="1"/>
  <c r="H71" s="1"/>
  <c r="I186"/>
  <c r="I185" s="1"/>
  <c r="I184" s="1"/>
  <c r="I183" s="1"/>
  <c r="H81" i="11"/>
  <c r="H80" s="1"/>
  <c r="H79" s="1"/>
  <c r="H80" i="12"/>
  <c r="H79" s="1"/>
  <c r="H78" s="1"/>
  <c r="H112"/>
  <c r="H111" s="1"/>
  <c r="H167"/>
  <c r="H162" s="1"/>
  <c r="H161" s="1"/>
  <c r="H124"/>
  <c r="H123" s="1"/>
  <c r="G23" i="14"/>
  <c r="G22" s="1"/>
  <c r="G21" s="1"/>
  <c r="G50" s="1"/>
  <c r="I73" i="12"/>
  <c r="I72" s="1"/>
  <c r="I71" s="1"/>
  <c r="H21" i="14"/>
  <c r="H50" s="1"/>
  <c r="G132" i="11"/>
  <c r="G131" s="1"/>
  <c r="G118" s="1"/>
  <c r="G117" s="1"/>
  <c r="G34" i="5"/>
  <c r="G33" s="1"/>
  <c r="H57" i="11"/>
  <c r="H56" s="1"/>
  <c r="G31" i="5" s="1"/>
  <c r="G61"/>
  <c r="G60" s="1"/>
  <c r="H171" i="11"/>
  <c r="H110"/>
  <c r="H109" s="1"/>
  <c r="H108" s="1"/>
  <c r="G46" i="5" s="1"/>
  <c r="I167" i="12"/>
  <c r="I162" s="1"/>
  <c r="I161" s="1"/>
  <c r="I102"/>
  <c r="I101" s="1"/>
  <c r="I100" s="1"/>
  <c r="I137"/>
  <c r="I30"/>
  <c r="I26" s="1"/>
  <c r="H102"/>
  <c r="H101" s="1"/>
  <c r="H100" s="1"/>
  <c r="H184"/>
  <c r="H183" s="1"/>
  <c r="H137"/>
  <c r="H120" i="11"/>
  <c r="H119" s="1"/>
  <c r="I61" i="12"/>
  <c r="I60" s="1"/>
  <c r="H61"/>
  <c r="H60" s="1"/>
  <c r="H69" i="11"/>
  <c r="H68" s="1"/>
  <c r="G37" i="5" s="1"/>
  <c r="I80" i="12"/>
  <c r="I79" s="1"/>
  <c r="I78" s="1"/>
  <c r="H88" i="11"/>
  <c r="H87" s="1"/>
  <c r="H86" s="1"/>
  <c r="I112" i="12"/>
  <c r="I111" s="1"/>
  <c r="I124"/>
  <c r="I123" s="1"/>
  <c r="H132" i="11"/>
  <c r="H131" s="1"/>
  <c r="G50" i="5"/>
  <c r="G144" i="11"/>
  <c r="F48" i="5" s="1"/>
  <c r="I144" i="12"/>
  <c r="I143" s="1"/>
  <c r="H152" i="11"/>
  <c r="H151" s="1"/>
  <c r="H144" i="12"/>
  <c r="H143" s="1"/>
  <c r="H25" i="11"/>
  <c r="H24" s="1"/>
  <c r="G22" i="5" s="1"/>
  <c r="G69"/>
  <c r="G68" s="1"/>
  <c r="H187" i="11"/>
  <c r="H186" s="1"/>
  <c r="G64" i="5"/>
  <c r="G63" s="1"/>
  <c r="H180" i="11"/>
  <c r="G56" i="5"/>
  <c r="G55" s="1"/>
  <c r="H164" i="11"/>
  <c r="H30" i="12"/>
  <c r="H26" s="1"/>
  <c r="H146" i="11"/>
  <c r="H145" s="1"/>
  <c r="H191"/>
  <c r="G169"/>
  <c r="F58" i="5"/>
  <c r="F57" s="1"/>
  <c r="G86" i="11"/>
  <c r="F41" i="5"/>
  <c r="F40" s="1"/>
  <c r="F76"/>
  <c r="G25"/>
  <c r="H35" i="11"/>
  <c r="H31" s="1"/>
  <c r="F66" i="5"/>
  <c r="F65" s="1"/>
  <c r="G185" i="11"/>
  <c r="G34" i="7"/>
  <c r="G33" s="1"/>
  <c r="G32" s="1"/>
  <c r="G38"/>
  <c r="G37" s="1"/>
  <c r="G36" s="1"/>
  <c r="G41"/>
  <c r="G40" s="1"/>
  <c r="G39" s="1"/>
  <c r="E27" i="5" s="1"/>
  <c r="G44" i="7"/>
  <c r="G43" s="1"/>
  <c r="G42" s="1"/>
  <c r="E28" i="5" s="1"/>
  <c r="G47" i="7"/>
  <c r="G46" s="1"/>
  <c r="G45" s="1"/>
  <c r="E29" i="5" s="1"/>
  <c r="G50" i="7"/>
  <c r="G49" s="1"/>
  <c r="G48" s="1"/>
  <c r="E30" i="5" s="1"/>
  <c r="G53" i="7"/>
  <c r="G54"/>
  <c r="G55"/>
  <c r="G60"/>
  <c r="G59" s="1"/>
  <c r="G58" s="1"/>
  <c r="G67"/>
  <c r="G66" s="1"/>
  <c r="G65" s="1"/>
  <c r="G64" s="1"/>
  <c r="E36" i="5" s="1"/>
  <c r="G71" i="7"/>
  <c r="G70" s="1"/>
  <c r="G73"/>
  <c r="G72" s="1"/>
  <c r="G75"/>
  <c r="G74" s="1"/>
  <c r="G77"/>
  <c r="G78"/>
  <c r="G83"/>
  <c r="G82" s="1"/>
  <c r="G85"/>
  <c r="G84" s="1"/>
  <c r="G90"/>
  <c r="G89" s="1"/>
  <c r="G92"/>
  <c r="G91" s="1"/>
  <c r="G97"/>
  <c r="G102"/>
  <c r="G106"/>
  <c r="G105" s="1"/>
  <c r="G104" s="1"/>
  <c r="G103" s="1"/>
  <c r="E44" i="5" s="1"/>
  <c r="G112" i="7"/>
  <c r="G111" s="1"/>
  <c r="G114"/>
  <c r="G113" s="1"/>
  <c r="G116"/>
  <c r="G115" s="1"/>
  <c r="G124"/>
  <c r="G123" s="1"/>
  <c r="G126"/>
  <c r="G129"/>
  <c r="G132"/>
  <c r="G136"/>
  <c r="G138"/>
  <c r="G141"/>
  <c r="G145"/>
  <c r="G144" s="1"/>
  <c r="G143" s="1"/>
  <c r="G142" s="1"/>
  <c r="G153"/>
  <c r="G155"/>
  <c r="E54" i="5" s="1"/>
  <c r="G160" i="7"/>
  <c r="G163"/>
  <c r="G162" s="1"/>
  <c r="G165"/>
  <c r="G164" s="1"/>
  <c r="G171"/>
  <c r="G170" s="1"/>
  <c r="G178"/>
  <c r="G177" s="1"/>
  <c r="G183"/>
  <c r="G182" s="1"/>
  <c r="G181" s="1"/>
  <c r="G180" s="1"/>
  <c r="G189"/>
  <c r="G188" s="1"/>
  <c r="G187" s="1"/>
  <c r="G192"/>
  <c r="G191" s="1"/>
  <c r="G194"/>
  <c r="G193" s="1"/>
  <c r="G205"/>
  <c r="G204" s="1"/>
  <c r="G203" s="1"/>
  <c r="G202" s="1"/>
  <c r="G211"/>
  <c r="G210" s="1"/>
  <c r="G209" s="1"/>
  <c r="G216"/>
  <c r="G215" s="1"/>
  <c r="G214" s="1"/>
  <c r="G213" s="1"/>
  <c r="G63"/>
  <c r="G62" s="1"/>
  <c r="G61" s="1"/>
  <c r="E35" i="5" s="1"/>
  <c r="G30" i="7"/>
  <c r="G29" s="1"/>
  <c r="G28"/>
  <c r="G27"/>
  <c r="H202" i="8"/>
  <c r="H201" s="1"/>
  <c r="H200" s="1"/>
  <c r="H199" s="1"/>
  <c r="H198" s="1"/>
  <c r="H196"/>
  <c r="H195" s="1"/>
  <c r="H194" s="1"/>
  <c r="H193" s="1"/>
  <c r="H185"/>
  <c r="H183"/>
  <c r="H180"/>
  <c r="H179" s="1"/>
  <c r="H178" s="1"/>
  <c r="H174"/>
  <c r="H173" s="1"/>
  <c r="H172" s="1"/>
  <c r="H171" s="1"/>
  <c r="H169"/>
  <c r="H162"/>
  <c r="H156"/>
  <c r="H154"/>
  <c r="H147"/>
  <c r="H145"/>
  <c r="H136"/>
  <c r="H135" s="1"/>
  <c r="H134" s="1"/>
  <c r="H132"/>
  <c r="H131" s="1"/>
  <c r="H129"/>
  <c r="H127"/>
  <c r="H123"/>
  <c r="H122" s="1"/>
  <c r="H120"/>
  <c r="H119" s="1"/>
  <c r="H117"/>
  <c r="H115"/>
  <c r="H107"/>
  <c r="H105"/>
  <c r="H103"/>
  <c r="H97"/>
  <c r="H96" s="1"/>
  <c r="H95" s="1"/>
  <c r="H93"/>
  <c r="H92" s="1"/>
  <c r="H91" s="1"/>
  <c r="H90" s="1"/>
  <c r="H88"/>
  <c r="H87" s="1"/>
  <c r="H86" s="1"/>
  <c r="H85" s="1"/>
  <c r="H83"/>
  <c r="H81"/>
  <c r="H76"/>
  <c r="H74"/>
  <c r="H68"/>
  <c r="H66"/>
  <c r="H64"/>
  <c r="H62"/>
  <c r="H58"/>
  <c r="H57" s="1"/>
  <c r="H56" s="1"/>
  <c r="H54"/>
  <c r="H53" s="1"/>
  <c r="H52" s="1"/>
  <c r="H51" s="1"/>
  <c r="H47"/>
  <c r="H46" s="1"/>
  <c r="H44"/>
  <c r="H43" s="1"/>
  <c r="H41"/>
  <c r="H40" s="1"/>
  <c r="H38"/>
  <c r="H37" s="1"/>
  <c r="H35"/>
  <c r="H34" s="1"/>
  <c r="H32"/>
  <c r="H31" s="1"/>
  <c r="H150" l="1"/>
  <c r="H149" s="1"/>
  <c r="G158" i="7"/>
  <c r="G157" s="1"/>
  <c r="H140" i="8"/>
  <c r="H139" s="1"/>
  <c r="H182"/>
  <c r="H112"/>
  <c r="H111" s="1"/>
  <c r="G148" i="7"/>
  <c r="G147" s="1"/>
  <c r="H126" i="8"/>
  <c r="H125" s="1"/>
  <c r="G39" i="5"/>
  <c r="G38" s="1"/>
  <c r="H118" i="11"/>
  <c r="H117" s="1"/>
  <c r="G47" i="5" s="1"/>
  <c r="G23" i="11"/>
  <c r="H110" i="12"/>
  <c r="H109" s="1"/>
  <c r="H170" i="11"/>
  <c r="I25" i="12"/>
  <c r="H136"/>
  <c r="I136"/>
  <c r="H73" i="8"/>
  <c r="H72" s="1"/>
  <c r="H71" s="1"/>
  <c r="H102"/>
  <c r="H101" s="1"/>
  <c r="H100" s="1"/>
  <c r="H80"/>
  <c r="H79" s="1"/>
  <c r="H78" s="1"/>
  <c r="H177"/>
  <c r="H176" s="1"/>
  <c r="H144" i="11"/>
  <c r="G48" i="5" s="1"/>
  <c r="H25" i="12"/>
  <c r="G41" i="5"/>
  <c r="G40" s="1"/>
  <c r="I110" i="12"/>
  <c r="I109" s="1"/>
  <c r="G23" i="5"/>
  <c r="G21" s="1"/>
  <c r="H23" i="11"/>
  <c r="G66" i="5"/>
  <c r="G65" s="1"/>
  <c r="H185" i="11"/>
  <c r="F47" i="5"/>
  <c r="F45" s="1"/>
  <c r="F72" s="1"/>
  <c r="F74" s="1"/>
  <c r="E26" i="1" s="1"/>
  <c r="E25" s="1"/>
  <c r="E22" s="1"/>
  <c r="G107" i="11"/>
  <c r="G76" i="5"/>
  <c r="G26" i="7"/>
  <c r="G25" s="1"/>
  <c r="G24" s="1"/>
  <c r="E22" i="5" s="1"/>
  <c r="H61" i="8"/>
  <c r="H60" s="1"/>
  <c r="H30"/>
  <c r="E71" i="5"/>
  <c r="E70" s="1"/>
  <c r="G212" i="7"/>
  <c r="E69" i="5"/>
  <c r="E68" s="1"/>
  <c r="G208" i="7"/>
  <c r="G207" s="1"/>
  <c r="E64" i="5"/>
  <c r="E63" s="1"/>
  <c r="G201" i="7"/>
  <c r="G190"/>
  <c r="E61" i="5"/>
  <c r="E60" s="1"/>
  <c r="G186" i="7"/>
  <c r="E56" i="5"/>
  <c r="E55" s="1"/>
  <c r="G179" i="7"/>
  <c r="E52" i="5"/>
  <c r="E50" s="1"/>
  <c r="G44" i="9"/>
  <c r="G43" s="1"/>
  <c r="G42" s="1"/>
  <c r="G140" i="7"/>
  <c r="G139" s="1"/>
  <c r="G41" i="9"/>
  <c r="G40" s="1"/>
  <c r="G137" i="7"/>
  <c r="G39" i="9"/>
  <c r="G38" s="1"/>
  <c r="G135" i="7"/>
  <c r="G32" i="9"/>
  <c r="G31" s="1"/>
  <c r="G30" s="1"/>
  <c r="G131" i="7"/>
  <c r="G130" s="1"/>
  <c r="G35" i="9"/>
  <c r="G34" s="1"/>
  <c r="G33" s="1"/>
  <c r="G128" i="7"/>
  <c r="G127" s="1"/>
  <c r="G29" i="9"/>
  <c r="G28" s="1"/>
  <c r="G125" i="7"/>
  <c r="G120" s="1"/>
  <c r="G110"/>
  <c r="G109" s="1"/>
  <c r="G108" s="1"/>
  <c r="G48" i="9"/>
  <c r="G47" s="1"/>
  <c r="G46" s="1"/>
  <c r="G101" i="7"/>
  <c r="G100" s="1"/>
  <c r="G99" s="1"/>
  <c r="G98" s="1"/>
  <c r="E43" i="5" s="1"/>
  <c r="G51" i="9"/>
  <c r="G50" s="1"/>
  <c r="G49" s="1"/>
  <c r="G96" i="7"/>
  <c r="G95" s="1"/>
  <c r="G94" s="1"/>
  <c r="G93" s="1"/>
  <c r="E42" i="5" s="1"/>
  <c r="G88" i="7"/>
  <c r="G87" s="1"/>
  <c r="G81"/>
  <c r="G80" s="1"/>
  <c r="G76"/>
  <c r="G69" s="1"/>
  <c r="G68" s="1"/>
  <c r="E37" i="5" s="1"/>
  <c r="E34"/>
  <c r="E33" s="1"/>
  <c r="G57" i="7"/>
  <c r="G56" s="1"/>
  <c r="E31" i="5" s="1"/>
  <c r="G52" i="7"/>
  <c r="G51" s="1"/>
  <c r="E26" i="5"/>
  <c r="E25" s="1"/>
  <c r="G35" i="7"/>
  <c r="G45" i="5" l="1"/>
  <c r="H24" i="12"/>
  <c r="H202" s="1"/>
  <c r="H204" s="1"/>
  <c r="H99"/>
  <c r="G196" i="11"/>
  <c r="G198" s="1"/>
  <c r="H169"/>
  <c r="G58" i="5"/>
  <c r="G57" s="1"/>
  <c r="I99" i="12"/>
  <c r="I24" s="1"/>
  <c r="I202" s="1"/>
  <c r="I204" s="1"/>
  <c r="H110" i="8"/>
  <c r="H109" s="1"/>
  <c r="H107" i="11"/>
  <c r="G119" i="7"/>
  <c r="G185"/>
  <c r="G184" s="1"/>
  <c r="G37" i="9"/>
  <c r="G36" s="1"/>
  <c r="H138" i="8"/>
  <c r="G146" i="7"/>
  <c r="E48" i="5" s="1"/>
  <c r="E76"/>
  <c r="G134" i="7"/>
  <c r="G133" s="1"/>
  <c r="G31"/>
  <c r="G23" s="1"/>
  <c r="E39" i="5"/>
  <c r="E38" s="1"/>
  <c r="G79" i="7"/>
  <c r="E41" i="5"/>
  <c r="E40" s="1"/>
  <c r="G86" i="7"/>
  <c r="G45" i="9"/>
  <c r="E46" i="5"/>
  <c r="E66"/>
  <c r="E65" s="1"/>
  <c r="G206" i="7"/>
  <c r="G72" i="5" l="1"/>
  <c r="G74" s="1"/>
  <c r="F26" i="1" s="1"/>
  <c r="F25" s="1"/>
  <c r="F22" s="1"/>
  <c r="H196" i="11"/>
  <c r="H198" s="1"/>
  <c r="H99" i="8"/>
  <c r="G118" i="7"/>
  <c r="G117" s="1"/>
  <c r="G107" s="1"/>
  <c r="E58" i="5"/>
  <c r="E57" s="1"/>
  <c r="E23"/>
  <c r="E21" s="1"/>
  <c r="E47" l="1"/>
  <c r="E45" s="1"/>
  <c r="E72" s="1"/>
  <c r="E74" s="1"/>
  <c r="D26" i="1" s="1"/>
  <c r="D25" s="1"/>
  <c r="G27" i="9"/>
  <c r="G26" s="1"/>
  <c r="F27"/>
  <c r="D27"/>
  <c r="C27"/>
  <c r="E27"/>
  <c r="E26"/>
  <c r="B27"/>
  <c r="B26"/>
  <c r="E23"/>
  <c r="B23"/>
  <c r="E22"/>
  <c r="B22"/>
  <c r="E21"/>
  <c r="B21"/>
  <c r="G11"/>
  <c r="G10"/>
  <c r="G9"/>
  <c r="G8"/>
  <c r="G7"/>
  <c r="G4"/>
  <c r="G3"/>
  <c r="G2"/>
  <c r="H221" i="8"/>
  <c r="H220" s="1"/>
  <c r="H219" s="1"/>
  <c r="H218" s="1"/>
  <c r="H216"/>
  <c r="H215" s="1"/>
  <c r="H214" s="1"/>
  <c r="H213" s="1"/>
  <c r="H211"/>
  <c r="H208"/>
  <c r="H28"/>
  <c r="H27" s="1"/>
  <c r="H26" s="1"/>
  <c r="H11"/>
  <c r="H10"/>
  <c r="H9"/>
  <c r="H8"/>
  <c r="H7"/>
  <c r="H4"/>
  <c r="H3"/>
  <c r="H2"/>
  <c r="G217" i="7"/>
  <c r="G23" i="9" l="1"/>
  <c r="G22" s="1"/>
  <c r="G21" s="1"/>
  <c r="G52" s="1"/>
  <c r="H25" i="8"/>
  <c r="H24" s="1"/>
  <c r="H207"/>
  <c r="H206" l="1"/>
  <c r="H205" s="1"/>
  <c r="H204" s="1"/>
  <c r="H223" s="1"/>
  <c r="G11" i="7"/>
  <c r="G10"/>
  <c r="G9"/>
  <c r="G8"/>
  <c r="G7"/>
  <c r="G4"/>
  <c r="G3"/>
  <c r="G2"/>
  <c r="G11" i="5"/>
  <c r="G10"/>
  <c r="G9"/>
  <c r="G8"/>
  <c r="G7"/>
  <c r="G4"/>
  <c r="G3"/>
  <c r="G2"/>
  <c r="F52" i="4"/>
  <c r="E57"/>
  <c r="F57"/>
  <c r="D57"/>
  <c r="E59"/>
  <c r="F59"/>
  <c r="D59"/>
  <c r="F55"/>
  <c r="E55"/>
  <c r="D55"/>
  <c r="E54"/>
  <c r="E52" s="1"/>
  <c r="D52"/>
  <c r="E49"/>
  <c r="F49"/>
  <c r="D49"/>
  <c r="D48" l="1"/>
  <c r="D47" s="1"/>
  <c r="E48"/>
  <c r="E47" s="1"/>
  <c r="E61" s="1"/>
  <c r="F48"/>
  <c r="F47" s="1"/>
  <c r="F61" s="1"/>
  <c r="D45"/>
  <c r="D43"/>
  <c r="D39"/>
  <c r="D36"/>
  <c r="D34" s="1"/>
  <c r="D32"/>
  <c r="D28"/>
  <c r="D27" s="1"/>
  <c r="D24"/>
  <c r="D23" s="1"/>
  <c r="F8"/>
  <c r="F9"/>
  <c r="F10"/>
  <c r="F11"/>
  <c r="F7"/>
  <c r="F3"/>
  <c r="F4"/>
  <c r="F2"/>
  <c r="D61" l="1"/>
  <c r="D24" i="1" s="1"/>
  <c r="D23" s="1"/>
  <c r="D22" s="1"/>
</calcChain>
</file>

<file path=xl/sharedStrings.xml><?xml version="1.0" encoding="utf-8"?>
<sst xmlns="http://schemas.openxmlformats.org/spreadsheetml/2006/main" count="3690" uniqueCount="428">
  <si>
    <t>Приложение 1</t>
  </si>
  <si>
    <t>к решению Городского Совета</t>
  </si>
  <si>
    <t>муниципального образования "Город Вытегра"</t>
  </si>
  <si>
    <t>"О бюджете муниципального образования "Город Вытегра"</t>
  </si>
  <si>
    <t>на 2023 год и плановый период 2024 и 2025 годов"</t>
  </si>
  <si>
    <t>от 19 декабря 2022 года № 25</t>
  </si>
  <si>
    <t>ИСТОЧНИКИ</t>
  </si>
  <si>
    <t>ВНУТРЕННЕГО ФИНАНСИРОВАНИЯ ДЕФИЦИТА БЮДЖЕТА</t>
  </si>
  <si>
    <t>МУНИЦИПАЛЬНОГО ОБРАЗОВАНИЯ "ГОРОД ВЫТЕГРА"</t>
  </si>
  <si>
    <t>(тыс. рублей)</t>
  </si>
  <si>
    <t>Сумма</t>
  </si>
  <si>
    <t>2023 год</t>
  </si>
  <si>
    <t>2024 год</t>
  </si>
  <si>
    <t>2025 год</t>
  </si>
  <si>
    <t>Код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</si>
  <si>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</si>
  <si>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849 01 05 00 00 00 0000 000</t>
  </si>
  <si>
    <t>849 01 05 02 00 00 0000 500</t>
  </si>
  <si>
    <t>849 01 05 02 01 13 0000 510</t>
  </si>
  <si>
    <t>849 01 05 02 00 00 0000 600</t>
  </si>
  <si>
    <t>849 01 05 02 01 13 0000 610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</si>
  <si>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</si>
  <si>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</si>
  <si>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</si>
  <si>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</si>
  <si>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Уменьшение прочих остатков средств бюджетов</t>
  </si>
  <si>
    <t>Приложение 2</t>
  </si>
  <si>
    <t>ОБЪЕМ ДОХОДОВ БЮДЖЕТА МУНИЦИПАЛЬНОГО ОБРАЗОВАНИЯ "ГОРОД ВЫТЕГРА",</t>
  </si>
  <si>
    <t xml:space="preserve">ФОРМИРУЕМЫЙ ЗА СЧЕТ НАЛОГОВЫХ И НЕНАЛОГОВЫХ ДОХОДОВ, </t>
  </si>
  <si>
    <t>А ТАКЖЕ БЕЗВОЗМЕЗДНЫХ ПОСТУПЛЕНИЙ,</t>
  </si>
  <si>
    <t>НА 2023 ГОД И ПЛАНОВЫЙ ПЕРИОД 2024 И 2025 ГОДОВ</t>
  </si>
  <si>
    <t>Наименование групп, подгрупп и статей доходов</t>
  </si>
  <si>
    <t>1 00 00000 00 0000 000</t>
  </si>
  <si>
    <t>НАЛОГОВЫЕ И НЕНАЛОГОВЫЕ ДОХОДЫ</t>
  </si>
  <si>
    <t>Налог на доходы физических лиц</t>
  </si>
  <si>
    <t>1 01 02000 01 0000 110</t>
  </si>
  <si>
    <t>1 01 02010 01 0000 110</t>
  </si>
  <si>
    <t>1 01 02080 01 0000 110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</si>
  <si>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</si>
  <si>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</si>
  <si>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</si>
  <si>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</si>
  <si>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</si>
  <si>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</si>
  <si>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</si>
  <si>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</si>
  <si>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</si>
  <si>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</si>
  <si>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1 05 03000 01 0000 110</t>
  </si>
  <si>
    <t>Единый сельскохозяйственный налог</t>
  </si>
  <si>
    <t>НАЛОГИ НА СОВОКУПНЫЙ ДОХОД</t>
  </si>
  <si>
    <t>1 05 00000 00 0000 000</t>
  </si>
  <si>
    <t>НАЛОГИ НА ИМУЩЕСТВО</t>
  </si>
  <si>
    <t>1 06 00000 00 0000 000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</si>
  <si>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</si>
  <si>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</si>
  <si>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</si>
  <si>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физических лиц</t>
  </si>
  <si>
    <t>1 06 01000 00 0000 110</t>
  </si>
  <si>
    <t>1 06 06000 00 0000 110</t>
  </si>
  <si>
    <t>1 06 06030 00 0000 110</t>
  </si>
  <si>
    <t>1 06 06040 00 0000 110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</si>
  <si>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</si>
  <si>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</si>
  <si>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1 11 05013 13 0000 120</t>
  </si>
  <si>
    <t>1 11 05035 13 0000 120</t>
  </si>
  <si>
    <t>1 11 09045 13 0000 120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</si>
  <si>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</si>
  <si>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</si>
  <si>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</si>
  <si>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</si>
  <si>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Прочие доходы от компенсации затрат бюджетов городских поселений</t>
  </si>
  <si>
    <t>1 13 00000 00 0000 000</t>
  </si>
  <si>
    <t>1 13 02995 13 0000 130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</si>
  <si>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</si>
  <si>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</si>
  <si>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1 14 00000 00 0000 000</t>
  </si>
  <si>
    <t>1 14 06013 13 0000 430</t>
  </si>
  <si>
    <t>НАЛОГИ НА ТОВАРЫ (РАБОТЫ, УСЛУГИ), РЕАЛИЗУЕМЫЕ НА ТЕРРИТОРИИ РОССИЙСКОЙ ФЕДЕРАЦИИ</t>
  </si>
  <si>
    <t>1 03 00000 00 0000 000</t>
  </si>
  <si>
    <t>НАЛОГИ НА ПРИБЫЛЬ, ДОХОДЫ</t>
  </si>
  <si>
    <t>1 01 00000 00 0000 000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</si>
  <si>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</si>
  <si>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</si>
  <si>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</si>
  <si>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</si>
  <si>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</si>
  <si>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 xml:space="preserve">Дотации бюджетам бюджетной системы Российской Федерации </t>
  </si>
  <si>
    <t>2 02 16001 13 0000 150</t>
  </si>
  <si>
    <t>Дотации бюджетам городских поселений на выравнивание  бюджетной обеспеченности из  бюджетов  муниципальных районов</t>
  </si>
  <si>
    <t>2 02 15002 13 0000 150</t>
  </si>
  <si>
    <t>Дотации бюджетам городских поселений на поддержку мер по обеспечению сбалансированности  бюджетов</t>
  </si>
  <si>
    <t>2 02 20000 00 0000 150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</si>
  <si>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</si>
  <si>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2 02 29999 13 0000 150</t>
  </si>
  <si>
    <t>2 02 30000 00 0000 150</t>
  </si>
  <si>
    <t xml:space="preserve">Субвенции бюджетам бюджетной системы Российской Федерации </t>
  </si>
  <si>
    <t>2 02 36900 13 0000 150</t>
  </si>
  <si>
    <t>Единая субвенция бюджетам городских поселений из бюджета Российской Федерации</t>
  </si>
  <si>
    <t>Субсидии бюджетам бюджетной системы Российской Федерации (межбюджетные субсидии)</t>
  </si>
  <si>
    <t>2 02 40000 00 0000 150</t>
  </si>
  <si>
    <t xml:space="preserve">Иные межбюджетные трансферты </t>
  </si>
  <si>
    <t>2 02 45424 13 0000 150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</si>
  <si>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</si>
  <si>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2 07 00000 00 0000 000</t>
  </si>
  <si>
    <t>Прочие безвозмездные поступления</t>
  </si>
  <si>
    <t>2 07 05020 13 0000 150</t>
  </si>
  <si>
    <t>Поступления от денежных пожертвований, предоставляемых физическими лицами получателям средств  бюджетов городских поселений</t>
  </si>
  <si>
    <t>2 02 25243 13 0000 150</t>
  </si>
  <si>
    <t>ВСЕГО ДОХОДОВ</t>
  </si>
  <si>
    <t>Приложение 3</t>
  </si>
  <si>
    <t>РАСПРЕДЕЛЕНИЕ БЮДЖЕТНЫХ АССИГНОВАНИЙ</t>
  </si>
  <si>
    <t xml:space="preserve"> ПО РАЗДЕЛАМ, ПОДРАЗДЕЛАМ КЛАССИФИКАЦИИ РАСХОДОВ БЮДЖЕТОВ</t>
  </si>
  <si>
    <t>Объем бюджетных ассигнований</t>
  </si>
  <si>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</si>
  <si>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</si>
  <si>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</si>
  <si>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</si>
  <si>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из них </t>
  </si>
  <si>
    <t>Межбюджетные трансферты</t>
  </si>
  <si>
    <t>Иные межбюджетные трансферты на осуществление полномочий в сфере градостроительной деятельности</t>
  </si>
  <si>
    <t>Иные межбюджетные трансферты на осуществление полномочий в сфере культуры (администрирование)</t>
  </si>
  <si>
    <t>Иные межбюджетные трансферты на осуществление полномочий внутреннего контроля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</si>
  <si>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</si>
  <si>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на осуществление полномочий по формированию и исполнению бюджетагородского поселения, подготовке проектов правовых актов по установлению, изменению и отмене местных налогов и сборов городского поселения</t>
  </si>
  <si>
    <t>Иные межбюджетные трансферты на осуществление полномочий по внешнему финансовому контролю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</si>
  <si>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</si>
  <si>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</si>
  <si>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</si>
  <si>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</si>
  <si>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</si>
  <si>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Транспорт</t>
  </si>
  <si>
    <t>Дорожное хозяйство (дорожные фонды)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</si>
  <si>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</si>
  <si>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</si>
  <si>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</si>
  <si>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 xml:space="preserve">Жилищное хозяйство </t>
  </si>
  <si>
    <t>Коммунальное хозяйство</t>
  </si>
  <si>
    <t>Благоустройство</t>
  </si>
  <si>
    <t>ОБРАЗОВАНИЕ</t>
  </si>
  <si>
    <t xml:space="preserve">Молодежная политика 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</si>
  <si>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</si>
  <si>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</si>
  <si>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</si>
  <si>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</si>
  <si>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</si>
  <si>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</si>
  <si>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</si>
  <si>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издательство</t>
  </si>
  <si>
    <t>Итого расходов</t>
  </si>
  <si>
    <t>01</t>
  </si>
  <si>
    <t>03</t>
  </si>
  <si>
    <t>04</t>
  </si>
  <si>
    <t>06</t>
  </si>
  <si>
    <t>11</t>
  </si>
  <si>
    <t>13</t>
  </si>
  <si>
    <t>10</t>
  </si>
  <si>
    <t>08</t>
  </si>
  <si>
    <t>09</t>
  </si>
  <si>
    <t>05</t>
  </si>
  <si>
    <t>12</t>
  </si>
  <si>
    <t>02</t>
  </si>
  <si>
    <t>07</t>
  </si>
  <si>
    <t>условно утверждаемые расходы</t>
  </si>
  <si>
    <t>Иные межбюджетные трансферты на осуществление полномочий в сфере гражданской обороны, защиты населения и территории поселения от чрезвычайных ситуаций природного и техногенного характера</t>
  </si>
  <si>
    <t>Иные межбюджетные трансферты на осуществление полномочий в сфере библиотечного обслуживания</t>
  </si>
  <si>
    <t>иные межбюджетные трансферты, перечисляемые в бюджет муниципального района</t>
  </si>
  <si>
    <t>Иные межбюджетные трансферты на осуществление полномочий в сфере физической культуры и спорта</t>
  </si>
  <si>
    <t>Всего расходов</t>
  </si>
  <si>
    <t>Приложение 4</t>
  </si>
  <si>
    <t>КЦСР</t>
  </si>
  <si>
    <t>КВР</t>
  </si>
  <si>
    <t>ПО РАЗДЕЛАМ, ПОДРАЗДЕЛАМ, ЦЕЛЕВЫМ СТАТЬЯМ (МУНИЦИПАЛЬНЫМ ПРОГРАММАМ</t>
  </si>
  <si>
    <t>И НЕПРОГРАММНЫМ НАПРАВЛЕНИЯМ ДЕЯТЕЛЬНОСТИ), ГРУППАМ (ГРУППАМ И ПОДГРУППАМ)</t>
  </si>
  <si>
    <t/>
  </si>
  <si>
    <t xml:space="preserve">   </t>
  </si>
  <si>
    <t>Обеспечение деятельности представительных органов муниципального образования</t>
  </si>
  <si>
    <t>92 0 00 00000</t>
  </si>
  <si>
    <t>Расходы на обеспечение функционирования органов местного самоуправления</t>
  </si>
  <si>
    <t>92 0 00 00190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</si>
  <si>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</si>
  <si>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</si>
  <si>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</si>
  <si>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</si>
  <si>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Расходы на содержание работников органов местного самоуправления, не являющихся муниципальными служащими</t>
  </si>
  <si>
    <t>92 0 00 00191</t>
  </si>
  <si>
    <t>Осуществление переданных полномочий</t>
  </si>
  <si>
    <t>73 0 00 00000</t>
  </si>
  <si>
    <t>73 0 00 72310</t>
  </si>
  <si>
    <t>76 0 00 00000</t>
  </si>
  <si>
    <t>76 2 00 00000</t>
  </si>
  <si>
    <t>Иные межбюджетные трансферты, перечисляемые в бюджет муниципального района в соответствии с заключенными Соглашениями</t>
  </si>
  <si>
    <t>76 2 00 64010</t>
  </si>
  <si>
    <t>Иные межбюджетные трансферты</t>
  </si>
  <si>
    <t>540</t>
  </si>
  <si>
    <t>76 5 00 00000</t>
  </si>
  <si>
    <t>76 5 00 64010</t>
  </si>
  <si>
    <t xml:space="preserve">Иные межбюджетные трансферты на осуществление полномочий в сфере гражданской обороны, защиты населения и территории поселения от чрезвычайных ситуаций природного и техногенного характера
</t>
  </si>
  <si>
    <t>76 6 00 00000</t>
  </si>
  <si>
    <t>76 6 00 64010</t>
  </si>
  <si>
    <t>Иные межбюджетные трансферты на осуществление полномочий по внутреннему контролю</t>
  </si>
  <si>
    <t>76 7 00 00000</t>
  </si>
  <si>
    <t>76 7 00 64010</t>
  </si>
  <si>
    <t>76 9 00 00000</t>
  </si>
  <si>
    <t>76 9 00 64010</t>
  </si>
  <si>
    <t>Обеспечение деятельности органов местного самоуправления</t>
  </si>
  <si>
    <t>91 0 00 00000</t>
  </si>
  <si>
    <t>91 0 00 00190</t>
  </si>
  <si>
    <t>Уплата налогов, сборов и иных платежей</t>
  </si>
  <si>
    <t>850</t>
  </si>
  <si>
    <t>76 1 00 00000</t>
  </si>
  <si>
    <t>76 1 00 64010</t>
  </si>
  <si>
    <t>76 8 00 00000</t>
  </si>
  <si>
    <t>76 8 00 64010</t>
  </si>
  <si>
    <t>70 0 00 00000</t>
  </si>
  <si>
    <t>Резервные фонды местной администрации</t>
  </si>
  <si>
    <t>70 5 00 00000</t>
  </si>
  <si>
    <t>870</t>
  </si>
  <si>
    <t>Реализация муниципальных функций, связанных с общегосударственным управлением</t>
  </si>
  <si>
    <t>97 0 00 00000</t>
  </si>
  <si>
    <t>Содержание и обслуживание муниципальной казны</t>
  </si>
  <si>
    <t>97 0 00 20520</t>
  </si>
  <si>
    <t>Землеустроительные работы</t>
  </si>
  <si>
    <t>97 0 00 20530</t>
  </si>
  <si>
    <t>Взнос в Ассоциацию «Совет муниципальных образований Вологодской области»</t>
  </si>
  <si>
    <t>97 0 00 21080</t>
  </si>
  <si>
    <t>Возмещение расходов на исполнение судебных актов и мировых соглашений</t>
  </si>
  <si>
    <t>97 0 00 21320</t>
  </si>
  <si>
    <t>Исполнение судебных актов</t>
  </si>
  <si>
    <t>830</t>
  </si>
  <si>
    <t>Мероприятия, связанные с обеспечением безопасности и жизнедеятельности</t>
  </si>
  <si>
    <t>78 0 00 00000</t>
  </si>
  <si>
    <t xml:space="preserve">Мероприятия по пожарной безопасности муниципального образования </t>
  </si>
  <si>
    <t>78 0 00 23010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</si>
  <si>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</si>
  <si>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78 0 00 23080</t>
  </si>
  <si>
    <t>Мероприятия в области сельского хозяйства</t>
  </si>
  <si>
    <t>51 0 00 00000</t>
  </si>
  <si>
    <t>Проведение мероприятий по предотвращению распространения сорного растения борщевик Сосновского</t>
  </si>
  <si>
    <t>51 0 00 71400</t>
  </si>
  <si>
    <t>Софинансирование по проведение мероприятий по предотвращению распространения сорного растения борщевик Сосновского</t>
  </si>
  <si>
    <t>51 0 00 S1400</t>
  </si>
  <si>
    <t>Муниципальная программа "Развитие транспортной системы на территории муниципального образования «Город Вытегра» Вытегорского муниципального района Вологодской области на 2022-2026г.г.».</t>
  </si>
  <si>
    <t>02 0 00 00000</t>
  </si>
  <si>
    <t>Основное мероприятие 3 "Создание условий для содержания автобусного маршрута"</t>
  </si>
  <si>
    <t>02 0 03 00000</t>
  </si>
  <si>
    <t>Компенсация недополученных доходов транспортным организациям и индивидуальным предпринимателям</t>
  </si>
  <si>
    <t>02 0 03 60620</t>
  </si>
  <si>
    <t>Основное мероприятие 2 "Содержание автомобильных дорог и искусственных сооружений»</t>
  </si>
  <si>
    <t>02 0 02 00000</t>
  </si>
  <si>
    <t>Осуществление дорожной деятельности в отношении автомобильных дорог общего пользования местного значения поселения</t>
  </si>
  <si>
    <t>02 0 02 20200</t>
  </si>
  <si>
    <t>Организация работ по оценке в отношении земельных участков и объектов недвижимого имущества</t>
  </si>
  <si>
    <t>97 0 00 20580</t>
  </si>
  <si>
    <t>Мероприятия в области жилищно-коммунального хозяйства</t>
  </si>
  <si>
    <t>85 0 00 00000</t>
  </si>
  <si>
    <t>Мероприятия в области жилищного хозяйства</t>
  </si>
  <si>
    <t>85 1 00 00000</t>
  </si>
  <si>
    <t xml:space="preserve">Мероприятия по капитальному ремонту муниципального жилищного фонда </t>
  </si>
  <si>
    <t>85 1 00 20210</t>
  </si>
  <si>
    <t>Взносы в фонд капитального ремонта</t>
  </si>
  <si>
    <t>85 1 00 20360</t>
  </si>
  <si>
    <t xml:space="preserve">Прочие мероприятия в сфере жилищного хозяйства </t>
  </si>
  <si>
    <t>85 1 00 20370</t>
  </si>
  <si>
    <t>01 0 00 00000</t>
  </si>
  <si>
    <t>Подпрограмма 1 "Комплексное развитие систем коммунальной инфраструктуры в сфере водоснабжения муниципального образования "Город Вытегра"</t>
  </si>
  <si>
    <t>01 1 00 00000</t>
  </si>
  <si>
    <t>Основное мероприятие 1 "Строительство и реконструкция (модернизация) объектов питьевого водоснабжения"</t>
  </si>
  <si>
    <t>01 1 01 00000</t>
  </si>
  <si>
    <t>Мероприятия по проектированию объектов централизованных систем водоснабжения</t>
  </si>
  <si>
    <t>01 1 01 73040</t>
  </si>
  <si>
    <t>Бюджетные инвестиции</t>
  </si>
  <si>
    <t>410</t>
  </si>
  <si>
    <t>Софинансирование мероприятий по проектированию объектов централизованных систем водоснабжения</t>
  </si>
  <si>
    <t>01 1 01 S3040</t>
  </si>
  <si>
    <t>Основное мероприятие 3 "Текущий и капитальный ремонт водопроводных сетей"</t>
  </si>
  <si>
    <t>01 1 03 00000</t>
  </si>
  <si>
    <t>Мероприятия по текущему и капитальному ремонту водопроводных сетей</t>
  </si>
  <si>
    <t>01 1 03 20360</t>
  </si>
  <si>
    <t>01 1 F5 00000</t>
  </si>
  <si>
    <t>Мероприятия на строительство, реконструкцию (модернизацию) объектов питьевого водоснабжения в рамках регионального проекта "Чистая вода""</t>
  </si>
  <si>
    <t>01 1 F5 52430</t>
  </si>
  <si>
    <t>Подпрограмма 2 "Комплексное развитие систем коммунальной инфраструктуры в сфере водоотведения муниципального образования "Город Вытегра"</t>
  </si>
  <si>
    <t>01 2 00 00000</t>
  </si>
  <si>
    <t>Основное мероприятие 1 "Строительство и реконструкция (модернизация) объектов водоотведения"</t>
  </si>
  <si>
    <t>01 2 01 00000</t>
  </si>
  <si>
    <t>Мероприятия по строительству, реконструкции и капитальный ремонт централизованных систем водоотведения</t>
  </si>
  <si>
    <t>01 2 01 73040</t>
  </si>
  <si>
    <t>Софинансирование мероприятия по строительству, реконструкции и капитальному ремонту централизованных систем водоотведения</t>
  </si>
  <si>
    <t>01 2 01 S3040</t>
  </si>
  <si>
    <t>01 2 02 00000</t>
  </si>
  <si>
    <t>Мероприятия по текущему и капитальному ремонту канализационных сетей</t>
  </si>
  <si>
    <t>01 2 02 20360</t>
  </si>
  <si>
    <t>Мероприятия в области коммунального хозяйства</t>
  </si>
  <si>
    <t>85 2 00 00000</t>
  </si>
  <si>
    <t>Прочие мероприятия по коммунальному хозяйству</t>
  </si>
  <si>
    <t>85 2 00 20350</t>
  </si>
  <si>
    <t>Иные межбюджетные трансферты на осуществление полномочий на реализацию мероприятий по благоустройству территорий</t>
  </si>
  <si>
    <t>76 0 20 00000</t>
  </si>
  <si>
    <t>Иные межбюджетные трансферты на осуществление полномочий на реализацию мероприятий по благоустройству дворовых территорий</t>
  </si>
  <si>
    <t>76 0 20 L5551</t>
  </si>
  <si>
    <t>Иные межбюджетные трансферты на осуществление полномочий на реализацию мероприятий по благоустройству общественных территорий</t>
  </si>
  <si>
    <t>76 0 20 L5552</t>
  </si>
  <si>
    <t>Мероприятия в области благоустройства</t>
  </si>
  <si>
    <t>85 3 00 00000</t>
  </si>
  <si>
    <t xml:space="preserve">Организация уличного освещения </t>
  </si>
  <si>
    <t>85 3 00 20220</t>
  </si>
  <si>
    <t>Организация и содержание мест захоронений</t>
  </si>
  <si>
    <t>85 3 00 20240</t>
  </si>
  <si>
    <t>Прочие мероприятия по благоустройству территории муниципального образования</t>
  </si>
  <si>
    <t>85 3 00 20250</t>
  </si>
  <si>
    <t xml:space="preserve">Мероприятия на организацию уличного освещения </t>
  </si>
  <si>
    <t>85 3 00 71090</t>
  </si>
  <si>
    <t>Прочие межбюджетные трансферты</t>
  </si>
  <si>
    <t>85 3 F2 00000</t>
  </si>
  <si>
    <t>Мероприятия по реализации проектов муниципальных образований-победителей Всероссийского конкурса лучших проектов создания комфортной городской среды</t>
  </si>
  <si>
    <t>85 3 F2 54240</t>
  </si>
  <si>
    <t>Организационно-воспитательная работа</t>
  </si>
  <si>
    <t>79 0 00 00000</t>
  </si>
  <si>
    <t>Проведение мероприятий для детей и молодежи</t>
  </si>
  <si>
    <t>79 0 00 20590</t>
  </si>
  <si>
    <t>Субсидия бюджетным учреждениям</t>
  </si>
  <si>
    <t>610</t>
  </si>
  <si>
    <t>76 4 00 00000</t>
  </si>
  <si>
    <t>Иные межбюджетные трансферты, перечисляемые в бюджет муниципального района в соответствии с заключенными соглашениями</t>
  </si>
  <si>
    <t>76 4 00 64010</t>
  </si>
  <si>
    <t>Обеспечение деятельности муниципального учреждения</t>
  </si>
  <si>
    <t>77 0 00 00000</t>
  </si>
  <si>
    <t>Учреждения культуры</t>
  </si>
  <si>
    <t>77 0 00 01590</t>
  </si>
  <si>
    <t>Обеспечение реализации расходных обязательств в части обеспечения выплаты заработной платы работникам муниципальных учреждений</t>
  </si>
  <si>
    <t>77 0 00 70030</t>
  </si>
  <si>
    <t>Мероприятия в сфере социальной политики</t>
  </si>
  <si>
    <t>83 0 00 00000</t>
  </si>
  <si>
    <t>Пенсионное обеспечение за выслугу лет</t>
  </si>
  <si>
    <t>83 0 00 83010</t>
  </si>
  <si>
    <t>Иные пенсии, социальные доплаты к пенсиям</t>
  </si>
  <si>
    <t>310</t>
  </si>
  <si>
    <t>Периодическая печать</t>
  </si>
  <si>
    <t>69 0 00 00000</t>
  </si>
  <si>
    <t>Мероприятия в области печати</t>
  </si>
  <si>
    <t>69 0 00 20290</t>
  </si>
  <si>
    <t>Осуществление переданных отдельных государственных полномочий субъекта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"Об административных правонарушениях в Вологодской области",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</si>
  <si>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800</t>
  </si>
  <si>
    <t>Иные бюджетные ассигнования</t>
  </si>
  <si>
    <t>Основное мероприятие 2 "Строительство и реконструкция(модернизация) объектов питьевого водоснабжения в рамках регионального проекта "Чистая вода"</t>
  </si>
  <si>
    <t>РЗ</t>
  </si>
  <si>
    <t>ПР</t>
  </si>
  <si>
    <t>Субсидии бюджетным учреждениям</t>
  </si>
  <si>
    <t>ГРБС</t>
  </si>
  <si>
    <t>Приложение 6</t>
  </si>
  <si>
    <t>ВЕДОМСТВЕННАЯ СТРУКТУРА</t>
  </si>
  <si>
    <t>РАСХОДОВ БЮДЖЕТА МУНИЦИПАЛЬНОГО ОБРАЗОВАНИЯ "ГОРОД ВЫТЕГРА"</t>
  </si>
  <si>
    <t>Администрация муниципального образования "Город Вытегра"</t>
  </si>
  <si>
    <t>Городской Совет муниципального образования "Город Вытегра"</t>
  </si>
  <si>
    <t>Приложение 8</t>
  </si>
  <si>
    <t>Приложение 5</t>
  </si>
  <si>
    <t>НА РЕАЛИЗАЦИЮ МУНИЦИПАЛЬНЫХ ПРОГРАММ</t>
  </si>
  <si>
    <t>НА 2023 ГОД</t>
  </si>
  <si>
    <t>Иные межбюджетные трансферты на осуществление полномочий по формированию и исполнению бюджета городского поселения, подготовке проектов правовых актов по установлению, изменению и отмене местных налогов и сборов городского поселения</t>
  </si>
  <si>
    <t>Основное мероприятие 2 "Текущий и капитальный ремонт канализационных сетей"</t>
  </si>
  <si>
    <t>Под-раздел</t>
  </si>
  <si>
    <t xml:space="preserve"> СТАТЬЯМ (МУНИЦИПАЛЬНЫМ ПРОГРАММАМ И НЕПРОГРАММНЫМ НАПРАВЛЕНИЯМ ДЕЯТЕЛЬНОСТИ),</t>
  </si>
  <si>
    <t>ПО ГЛАВНЫМ РАСПОРЯДИТЕЛЯМ БЮДЖЕТНЫХ СРЕДСТВ, РАЗДЕЛАМ, ПОДРАЗДЕЛАМ И (ИЛИ) ЦЕЛЕВЫМ</t>
  </si>
  <si>
    <t>ВИДОВ РАСХОДОВ КЛАССИФИКАЦИИ РАСХОДОВ БЮДЖЕТОВ</t>
  </si>
  <si>
    <t>ГРУППАМ (ГРУППАМ И ПОДГРУППАМ) ВИДОВ РАСХОДОВ КЛАССИФИКАЦИИ РАСХОДОВ БЮДЖЕТОВ</t>
  </si>
  <si>
    <t>НА ПЛАНОВЫЙ ПЕРИОД 2024 И 2025 ГОДОВ</t>
  </si>
  <si>
    <t>Муниципальная программа "Развитие транспортной системы на территории муниципального образования "Город Вытегра" Вытегорского муниципального района Вологодской области на 2022-2026г.г."</t>
  </si>
  <si>
    <t>Муниципальная программа "Комплексное развитие систем коммунальной инфраструктуры в сфере водоснабжения муниципального образования "Город Вытегра" Вытегорского муниципального района Вологодской области на 2021-2023г.г."</t>
  </si>
  <si>
    <t>Приложение 7</t>
  </si>
  <si>
    <t>Муниципальная программа «Комплексное развитие систем коммунальной инфраструктуры в сфере водоснабжения муниципального образования «Город Вытегра» Вытегорского муниципального района Вологодской области на 2024-2028 г.г.»</t>
  </si>
  <si>
    <t>03 0 00 00000</t>
  </si>
  <si>
    <t>03 1 00 00000</t>
  </si>
  <si>
    <t>03 1 03 00000</t>
  </si>
  <si>
    <t>03 1 03 20360</t>
  </si>
  <si>
    <t>03 1 F5 00000</t>
  </si>
  <si>
    <t>03 1 F5 52430</t>
  </si>
  <si>
    <t>03 2 00 00000</t>
  </si>
  <si>
    <t>03 2 02 00000</t>
  </si>
  <si>
    <t>03 2 02 20360</t>
  </si>
  <si>
    <t>03 1 01 00000</t>
  </si>
  <si>
    <t>03 1 01 73040</t>
  </si>
  <si>
    <t>03 1 01 S3040</t>
  </si>
  <si>
    <t>03 2 01 00000</t>
  </si>
  <si>
    <t>03 2 01 73040</t>
  </si>
  <si>
    <t>03 2 01 S3040</t>
  </si>
  <si>
    <t>Мероприятия на строительство, реконструкции (модернизацию) объектов питьевого водоснабжения</t>
  </si>
  <si>
    <t>Приложение 9</t>
  </si>
  <si>
    <t>Приложение</t>
  </si>
  <si>
    <t>Приложение 10</t>
  </si>
  <si>
    <t>Раз-дел</t>
  </si>
  <si>
    <t>ОБЪЕМ ДОХОДОВ И РАСПРЕДЕЛЕНИЕ БЮДЖЕТНЫХ АССИГНОВАНИЙ</t>
  </si>
  <si>
    <t xml:space="preserve"> ДОРОЖНОГО ФОНДА МУНИЦИПАЛЬНОГО ОБРАЗОВАНИЯ "ГОРОД ВЫТЕГРА"</t>
  </si>
  <si>
    <t>Код бюджетной классификации</t>
  </si>
  <si>
    <t>остаток средств на 1 января 2023 года</t>
  </si>
  <si>
    <t>ДОХОДЫ</t>
  </si>
  <si>
    <t>Акцизы на автомобильный бензин, дизельное топливо, на моторные масла для дизельных и (или) карбюраторных (инжекторных) двигателей, производимые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</si>
  <si>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100 1 03 02200 01 0000 110</t>
  </si>
  <si>
    <t>182 1 01 02000 01 0000 110</t>
  </si>
  <si>
    <t xml:space="preserve">Осуществление дорожной деятельности в отношении автомобильных дорог общего пользования местного значения </t>
  </si>
  <si>
    <t>849 04 09 02 0 02 20200 000</t>
  </si>
  <si>
    <t>Всего бюджетных ассигнований</t>
  </si>
  <si>
    <t>Всего доходов</t>
  </si>
  <si>
    <t>85 3 00 20260</t>
  </si>
  <si>
    <t>85 3 00 72270</t>
  </si>
  <si>
    <t>Софинансирование мероприятий по реализации проекта "Народный бюджет"</t>
  </si>
  <si>
    <t>Мероприятия на благоустройство территорий на реализации проекта "Народный бюджет"</t>
  </si>
  <si>
    <t>Другие вопросы в области культуры, кинематографии</t>
  </si>
  <si>
    <t>Мероприятия в сфере культуры</t>
  </si>
  <si>
    <t>Мероприятия по реализации проекта "Народный бюджет"</t>
  </si>
  <si>
    <t>68 0 00 00000</t>
  </si>
  <si>
    <t>68 0 00 20260</t>
  </si>
  <si>
    <t>68 0 00 72270</t>
  </si>
  <si>
    <t>Прочие субсидии бюджетам городских поселений</t>
  </si>
  <si>
    <t>Основное мероприятие 2 "Содержание автомобильных дорог и искусственных сооружений"</t>
  </si>
  <si>
    <t>Основное мероприятие 2 "Строительство и реконструкция (модернизация) объектов питьевого водоснабжения в рамках регионального проекта "Чистая вода"</t>
  </si>
  <si>
    <t>Муниципальная программа "Развитие транспортной системы на территории муниципального образования "Город Вытегра" Вытегорского муниципального района Вологодской области на 2022-2026 годы"</t>
  </si>
  <si>
    <t>76 0 20 L1551</t>
  </si>
  <si>
    <t>76 0 20 L1552</t>
  </si>
  <si>
    <t>Иные межбюджетные трансферты на осуществление полномочий на реализацию мероприятий по благоустройству дворовой территории многоквартирного дома</t>
  </si>
  <si>
    <t>Иные межбюджетные трансферты на осуществление полномочий на реализацию мероприятий по благоустройству общественных пространств</t>
  </si>
  <si>
    <t>Мероприятия по строительству, реконструкции (модернизации) объектов питьевого водоснабжения</t>
  </si>
  <si>
    <t>01 1 01 20130</t>
  </si>
  <si>
    <t>Софинансирование мероприятия по реализации проектов муниципальных образований-победителей Всероссийского конкурса лучших проектов создания комфортной городской среды</t>
  </si>
  <si>
    <t>85 3 00 54240</t>
  </si>
  <si>
    <t>Муниципальная программа "Комплексное развитие систем коммунальной инфраструктуры в сфере водоснабжения и водоотведения муниципального образования "Город Вытегра" Вытегорского муниципального района Вологодской области на 2021-2023 годы"</t>
  </si>
  <si>
    <t>Реализации проектов муниципальных образований-победителей Всероссийского конкурса лучших проектов создания комфортной городской среды</t>
  </si>
  <si>
    <t>от 00.10.2023 года № 00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</si>
</sst>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4" fontId="1" fillId="0" borderId="0" xfId="0" applyNumberFormat="1" applyFont="1"/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indent="1"/>
    </xf>
    <xf numFmtId="0" fontId="3" fillId="0" borderId="1" xfId="0" applyFont="1" applyBorder="1" applyAlignment="1">
      <alignment horizontal="left" vertical="top" indent="2"/>
    </xf>
    <xf numFmtId="0" fontId="3" fillId="0" borderId="1" xfId="0" applyFont="1" applyBorder="1" applyAlignment="1">
      <alignment horizontal="left" vertical="top" wrapText="1" indent="3"/>
    </xf>
    <xf numFmtId="0" fontId="2" fillId="0" borderId="1" xfId="0" applyFont="1" applyBorder="1" applyAlignment="1">
      <alignment horizontal="centerContinuous" wrapText="1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4" fontId="3" fillId="0" borderId="0" xfId="0" applyNumberFormat="1" applyFont="1"/>
    <xf numFmtId="0" fontId="3" fillId="0" borderId="0" xfId="0" applyFont="1"/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 vertical="top"/>
    </xf>
    <xf numFmtId="164" fontId="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Continuous" vertical="top" wrapText="1"/>
    </xf>
    <xf numFmtId="0" fontId="2" fillId="0" borderId="1" xfId="0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1" fillId="0" borderId="1" xfId="0" applyFont="1" applyBorder="1" applyAlignment="1">
      <alignment horizontal="right" vertical="top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vertical="top" wrapText="1" indent="2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"/>
  <sheetViews>
    <sheetView zoomScale="90" zoomScaleNormal="90" workbookViewId="0">
      <selection activeCell="A14" sqref="A14"/>
    </sheetView>
  </sheetViews>
  <sheetFormatPr defaultRowHeight="15.75"/>
  <cols>
    <col min="1" max="16384" width="9.140625" style="1"/>
  </cols>
  <sheetData>
    <row r="2" spans="1:3">
      <c r="A2" s="1" t="s">
        <v>30</v>
      </c>
    </row>
    <row r="4" spans="1:3">
      <c r="A4" s="1" t="s">
        <v>358</v>
      </c>
    </row>
    <row r="6" spans="1:3">
      <c r="A6" s="1" t="s">
        <v>366</v>
      </c>
    </row>
    <row r="9" spans="1:3">
      <c r="A9" s="27" t="s">
        <v>11</v>
      </c>
      <c r="B9" s="27" t="s">
        <v>12</v>
      </c>
      <c r="C9" s="27" t="s">
        <v>13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I50"/>
  <sheetViews>
    <sheetView view="pageBreakPreview" topLeftCell="B1" zoomScale="90" zoomScaleNormal="90" zoomScaleSheetLayoutView="90" workbookViewId="0">
      <selection activeCell="I28" sqref="I28"/>
    </sheetView>
  </sheetViews>
  <sheetFormatPr defaultRowHeight="15.75"/>
  <cols>
    <col min="1" max="1" width="28.7109375" style="1" hidden="1" customWidth="1"/>
    <col min="2" max="2" width="58.5703125" style="1" customWidth="1"/>
    <col min="3" max="4" width="7.42578125" style="1" customWidth="1"/>
    <col min="5" max="5" width="14.42578125" style="1" customWidth="1"/>
    <col min="6" max="6" width="7.28515625" style="1" customWidth="1"/>
    <col min="7" max="8" width="15.28515625" style="1" customWidth="1"/>
    <col min="9" max="16384" width="9.140625" style="1"/>
  </cols>
  <sheetData>
    <row r="1" spans="2:8">
      <c r="H1" s="2" t="s">
        <v>388</v>
      </c>
    </row>
    <row r="2" spans="2:8">
      <c r="H2" s="2" t="str">
        <f>'1'!F2</f>
        <v>к решению Городского Совета</v>
      </c>
    </row>
    <row r="3" spans="2:8">
      <c r="H3" s="2" t="str">
        <f>'1'!F3</f>
        <v>муниципального образования "Город Вытегра"</v>
      </c>
    </row>
    <row r="4" spans="2:8">
      <c r="H4" s="2" t="str">
        <f>'1'!F4</f>
        <v>от 00.10.2023 года № 00</v>
      </c>
    </row>
    <row r="6" spans="2:8">
      <c r="H6" s="2" t="s">
        <v>387</v>
      </c>
    </row>
    <row r="7" spans="2:8">
      <c r="H7" s="2" t="str">
        <f>'1'!F7</f>
        <v>к решению Городского Совета</v>
      </c>
    </row>
    <row r="8" spans="2:8">
      <c r="H8" s="2" t="str">
        <f>'1'!F8</f>
        <v>муниципального образования "Город Вытегра"</v>
      </c>
    </row>
    <row r="9" spans="2:8">
      <c r="H9" s="2" t="str">
        <f>'1'!F9</f>
        <v>"О бюджете муниципального образования "Город Вытегра"</v>
      </c>
    </row>
    <row r="10" spans="2:8">
      <c r="H10" s="2" t="str">
        <f>'1'!F10</f>
        <v>на 2023 год и плановый период 2024 и 2025 годов"</v>
      </c>
    </row>
    <row r="11" spans="2:8">
      <c r="H11" s="2" t="str">
        <f>'1'!F11</f>
        <v>от 19 декабря 2022 года № 25</v>
      </c>
    </row>
    <row r="13" spans="2:8">
      <c r="B13" s="3" t="s">
        <v>111</v>
      </c>
      <c r="C13" s="3"/>
      <c r="D13" s="4"/>
      <c r="E13" s="4"/>
      <c r="F13" s="4"/>
      <c r="G13" s="4"/>
      <c r="H13" s="4"/>
    </row>
    <row r="14" spans="2:8">
      <c r="B14" s="3" t="s">
        <v>357</v>
      </c>
      <c r="C14" s="3"/>
      <c r="D14" s="4"/>
      <c r="E14" s="4"/>
      <c r="F14" s="4"/>
      <c r="G14" s="4"/>
      <c r="H14" s="4"/>
    </row>
    <row r="15" spans="2:8">
      <c r="B15" s="3" t="str">
        <f>справочник!A6</f>
        <v>НА ПЛАНОВЫЙ ПЕРИОД 2024 И 2025 ГОДОВ</v>
      </c>
      <c r="C15" s="3"/>
      <c r="D15" s="4"/>
      <c r="E15" s="4"/>
      <c r="F15" s="4"/>
      <c r="G15" s="4"/>
      <c r="H15" s="4"/>
    </row>
    <row r="16" spans="2:8">
      <c r="B16" s="3"/>
      <c r="C16" s="3"/>
      <c r="D16" s="4"/>
      <c r="E16" s="4"/>
      <c r="F16" s="4"/>
      <c r="G16" s="4"/>
      <c r="H16" s="4"/>
    </row>
    <row r="17" spans="2:9">
      <c r="H17" s="2" t="s">
        <v>9</v>
      </c>
    </row>
    <row r="18" spans="2:9" ht="31.5">
      <c r="B18" s="57" t="s">
        <v>114</v>
      </c>
      <c r="C18" s="56" t="s">
        <v>346</v>
      </c>
      <c r="D18" s="56" t="s">
        <v>347</v>
      </c>
      <c r="E18" s="58" t="s">
        <v>170</v>
      </c>
      <c r="F18" s="58" t="s">
        <v>171</v>
      </c>
      <c r="G18" s="25" t="s">
        <v>113</v>
      </c>
      <c r="H18" s="25"/>
    </row>
    <row r="19" spans="2:9">
      <c r="B19" s="57"/>
      <c r="C19" s="56"/>
      <c r="D19" s="56"/>
      <c r="E19" s="59"/>
      <c r="F19" s="59"/>
      <c r="G19" s="26" t="str">
        <f>'1'!E20</f>
        <v>2024 год</v>
      </c>
      <c r="H19" s="27" t="str">
        <f>'1'!F20</f>
        <v>2025 год</v>
      </c>
    </row>
    <row r="20" spans="2:9"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/>
      <c r="H20" s="5">
        <v>6</v>
      </c>
    </row>
    <row r="21" spans="2:9" ht="78.75">
      <c r="B21" s="35" t="str">
        <f>'5'!B118</f>
        <v>Муниципальная программа "Комплексное развитие систем коммунальной инфраструктуры в сфере водоснабжения муниципального образования "Город Вытегра" Вытегорского муниципального района Вологодской области на 2021-2023г.г."</v>
      </c>
      <c r="C21" s="17"/>
      <c r="D21" s="17"/>
      <c r="E21" s="7" t="str">
        <f>'5'!E118</f>
        <v>01 0 00 00000</v>
      </c>
      <c r="F21" s="7"/>
      <c r="G21" s="15">
        <f>SUM(G22,G34)</f>
        <v>67956.100000000006</v>
      </c>
      <c r="H21" s="15">
        <f>SUM(H22,H34)</f>
        <v>630</v>
      </c>
      <c r="I21" s="10"/>
    </row>
    <row r="22" spans="2:9" ht="47.25">
      <c r="B22" s="34" t="str">
        <f>'5'!B119</f>
        <v>Подпрограмма 1 "Комплексное развитие систем коммунальной инфраструктуры в сфере водоснабжения муниципального образования "Город Вытегра"</v>
      </c>
      <c r="C22" s="17"/>
      <c r="D22" s="17"/>
      <c r="E22" s="7" t="str">
        <f>'5'!E119</f>
        <v>01 1 00 00000</v>
      </c>
      <c r="F22" s="7"/>
      <c r="G22" s="15">
        <f>SUM(G23,G28,G31)</f>
        <v>67756.100000000006</v>
      </c>
      <c r="H22" s="15">
        <f>SUM(H23,H28,H31)</f>
        <v>430</v>
      </c>
      <c r="I22" s="10"/>
    </row>
    <row r="23" spans="2:9" ht="47.25" hidden="1">
      <c r="B23" s="34" t="str">
        <f>'5'!B120</f>
        <v>Основное мероприятие 1 "Строительство и реконструкция (модернизация) объектов питьевого водоснабжения"</v>
      </c>
      <c r="C23" s="17"/>
      <c r="D23" s="17"/>
      <c r="E23" s="7" t="str">
        <f>'5'!E120</f>
        <v>01 1 01 00000</v>
      </c>
      <c r="F23" s="7"/>
      <c r="G23" s="7">
        <f>SUM(G24,G26)</f>
        <v>0</v>
      </c>
      <c r="H23" s="7">
        <f>SUM(H24,H26)</f>
        <v>0</v>
      </c>
      <c r="I23" s="10"/>
    </row>
    <row r="24" spans="2:9" ht="31.5" hidden="1">
      <c r="B24" s="34" t="str">
        <f>'5'!B121</f>
        <v>Мероприятия по проектированию объектов централизованных систем водоснабжения</v>
      </c>
      <c r="C24" s="17"/>
      <c r="D24" s="17"/>
      <c r="E24" s="7" t="str">
        <f>'5'!E121</f>
        <v>01 1 01 73040</v>
      </c>
      <c r="F24" s="7"/>
      <c r="G24" s="7">
        <f>G25</f>
        <v>0</v>
      </c>
      <c r="H24" s="7">
        <f>H25</f>
        <v>0</v>
      </c>
      <c r="I24" s="10"/>
    </row>
    <row r="25" spans="2:9" hidden="1">
      <c r="B25" s="34" t="str">
        <f>'5'!B122</f>
        <v>Бюджетные инвестиции</v>
      </c>
      <c r="C25" s="17" t="str">
        <f>'5'!C122</f>
        <v>05</v>
      </c>
      <c r="D25" s="17" t="str">
        <f>'5'!D122</f>
        <v>02</v>
      </c>
      <c r="E25" s="7" t="str">
        <f>'5'!E122</f>
        <v>01 1 01 73040</v>
      </c>
      <c r="F25" s="7" t="str">
        <f>'5'!F122</f>
        <v>410</v>
      </c>
      <c r="G25" s="7">
        <f>'5'!G122</f>
        <v>0</v>
      </c>
      <c r="H25" s="7">
        <f>'5'!H122</f>
        <v>0</v>
      </c>
      <c r="I25" s="10"/>
    </row>
    <row r="26" spans="2:9" ht="31.5" hidden="1">
      <c r="B26" s="34" t="str">
        <f>'5'!B123</f>
        <v>Софинансирование мероприятий по проектированию объектов централизованных систем водоснабжения</v>
      </c>
      <c r="C26" s="17"/>
      <c r="D26" s="17"/>
      <c r="E26" s="7" t="str">
        <f>'5'!E123</f>
        <v>01 1 01 S3040</v>
      </c>
      <c r="F26" s="7"/>
      <c r="G26" s="7">
        <f>G27</f>
        <v>0</v>
      </c>
      <c r="H26" s="7">
        <f>H27</f>
        <v>0</v>
      </c>
      <c r="I26" s="10"/>
    </row>
    <row r="27" spans="2:9" hidden="1">
      <c r="B27" s="34" t="str">
        <f>'5'!B136</f>
        <v>Бюджетные инвестиции</v>
      </c>
      <c r="C27" s="17" t="str">
        <f>'5'!C124</f>
        <v>05</v>
      </c>
      <c r="D27" s="17" t="str">
        <f>'5'!D124</f>
        <v>02</v>
      </c>
      <c r="E27" s="7" t="str">
        <f>'5'!E124</f>
        <v>01 1 01 S3040</v>
      </c>
      <c r="F27" s="7" t="str">
        <f>'5'!F124</f>
        <v>410</v>
      </c>
      <c r="G27" s="7">
        <f>'5'!G124</f>
        <v>0</v>
      </c>
      <c r="H27" s="7">
        <f>'5'!H124</f>
        <v>0</v>
      </c>
      <c r="I27" s="10"/>
    </row>
    <row r="28" spans="2:9" ht="63">
      <c r="B28" s="34" t="str">
        <f>'5'!B128</f>
        <v>Основное мероприятие 2 "Строительство и реконструкция(модернизация) объектов питьевого водоснабжения в рамках регионального проекта "Чистая вода"</v>
      </c>
      <c r="C28" s="17"/>
      <c r="D28" s="17"/>
      <c r="E28" s="7" t="str">
        <f>'5'!E128</f>
        <v>01 1 F5 00000</v>
      </c>
      <c r="F28" s="7"/>
      <c r="G28" s="7">
        <f>G29</f>
        <v>67326.100000000006</v>
      </c>
      <c r="H28" s="7">
        <f>H29</f>
        <v>0</v>
      </c>
      <c r="I28" s="10"/>
    </row>
    <row r="29" spans="2:9" ht="31.5" customHeight="1">
      <c r="B29" s="34" t="str">
        <f>'5'!B129</f>
        <v>Мероприятия на строительство, реконструкцию (модернизацию) объектов питьевого водоснабжения в рамках регионального проекта "Чистая вода""</v>
      </c>
      <c r="C29" s="17"/>
      <c r="D29" s="17"/>
      <c r="E29" s="7" t="str">
        <f>'5'!E129</f>
        <v>01 1 F5 52430</v>
      </c>
      <c r="F29" s="7"/>
      <c r="G29" s="7">
        <f>G30</f>
        <v>67326.100000000006</v>
      </c>
      <c r="H29" s="7">
        <f>H30</f>
        <v>0</v>
      </c>
      <c r="I29" s="10"/>
    </row>
    <row r="30" spans="2:9">
      <c r="B30" s="34" t="str">
        <f>'5'!B130</f>
        <v>Бюджетные инвестиции</v>
      </c>
      <c r="C30" s="17" t="str">
        <f>'5'!C130</f>
        <v>05</v>
      </c>
      <c r="D30" s="17" t="str">
        <f>'5'!D130</f>
        <v>02</v>
      </c>
      <c r="E30" s="7" t="str">
        <f>'5'!E130</f>
        <v>01 1 F5 52430</v>
      </c>
      <c r="F30" s="7" t="str">
        <f>'5'!F130</f>
        <v>410</v>
      </c>
      <c r="G30" s="7">
        <f>'5'!G130</f>
        <v>67326.100000000006</v>
      </c>
      <c r="H30" s="7">
        <f>'5'!H130</f>
        <v>0</v>
      </c>
      <c r="I30" s="10"/>
    </row>
    <row r="31" spans="2:9" ht="31.5">
      <c r="B31" s="34" t="str">
        <f>'5'!B125</f>
        <v>Основное мероприятие 3 "Текущий и капитальный ремонт водопроводных сетей"</v>
      </c>
      <c r="C31" s="17"/>
      <c r="D31" s="17"/>
      <c r="E31" s="7" t="str">
        <f>'5'!E125</f>
        <v>01 1 03 00000</v>
      </c>
      <c r="F31" s="7"/>
      <c r="G31" s="7">
        <f>G32</f>
        <v>430</v>
      </c>
      <c r="H31" s="7">
        <f>H32</f>
        <v>430</v>
      </c>
      <c r="I31" s="10"/>
    </row>
    <row r="32" spans="2:9" ht="31.5">
      <c r="B32" s="34" t="str">
        <f>'5'!B126</f>
        <v>Мероприятия по текущему и капитальному ремонту водопроводных сетей</v>
      </c>
      <c r="C32" s="17"/>
      <c r="D32" s="17"/>
      <c r="E32" s="7" t="str">
        <f>'5'!E126</f>
        <v>01 1 03 20360</v>
      </c>
      <c r="F32" s="7"/>
      <c r="G32" s="7">
        <f>G33</f>
        <v>430</v>
      </c>
      <c r="H32" s="7">
        <f>H33</f>
        <v>430</v>
      </c>
      <c r="I32" s="10"/>
    </row>
    <row r="33" spans="2:9" ht="31.5">
      <c r="B33" s="34" t="str">
        <f>'5'!B127</f>
        <v>Иные закупки товаров, работ и услуг для обеспечения государственных (муниципальных) нужд</v>
      </c>
      <c r="C33" s="17" t="str">
        <f>'5'!C127</f>
        <v>05</v>
      </c>
      <c r="D33" s="17" t="str">
        <f>'5'!D127</f>
        <v>02</v>
      </c>
      <c r="E33" s="7" t="str">
        <f>'5'!E127</f>
        <v>01 1 03 20360</v>
      </c>
      <c r="F33" s="7" t="str">
        <f>'5'!F127</f>
        <v>240</v>
      </c>
      <c r="G33" s="7">
        <f>'5'!G127</f>
        <v>430</v>
      </c>
      <c r="H33" s="7">
        <f>'5'!H127</f>
        <v>430</v>
      </c>
      <c r="I33" s="10"/>
    </row>
    <row r="34" spans="2:9" ht="47.25">
      <c r="B34" s="34" t="str">
        <f>'5'!B131</f>
        <v>Подпрограмма 2 "Комплексное развитие систем коммунальной инфраструктуры в сфере водоотведения муниципального образования "Город Вытегра"</v>
      </c>
      <c r="C34" s="17"/>
      <c r="D34" s="17"/>
      <c r="E34" s="7" t="str">
        <f>'5'!E131</f>
        <v>01 2 00 00000</v>
      </c>
      <c r="F34" s="7"/>
      <c r="G34" s="7">
        <f>SUM(G35,G40)</f>
        <v>200</v>
      </c>
      <c r="H34" s="7">
        <f>SUM(H35,H40)</f>
        <v>200</v>
      </c>
      <c r="I34" s="10"/>
    </row>
    <row r="35" spans="2:9" ht="31.5" hidden="1" customHeight="1">
      <c r="B35" s="34" t="str">
        <f>'5'!B132</f>
        <v>Основное мероприятие 1 "Строительство и реконструкция (модернизация) объектов водоотведения"</v>
      </c>
      <c r="C35" s="17"/>
      <c r="D35" s="17"/>
      <c r="E35" s="7" t="str">
        <f>'5'!E132</f>
        <v>01 2 01 00000</v>
      </c>
      <c r="F35" s="7"/>
      <c r="G35" s="7">
        <f>SUM(G36,G38)</f>
        <v>0</v>
      </c>
      <c r="H35" s="7">
        <f>SUM(H36,H38)</f>
        <v>0</v>
      </c>
      <c r="I35" s="10"/>
    </row>
    <row r="36" spans="2:9" ht="47.25" hidden="1">
      <c r="B36" s="34" t="str">
        <f>'5'!B133</f>
        <v>Мероприятия по строительству, реконструкции и капитальный ремонт централизованных систем водоотведения</v>
      </c>
      <c r="C36" s="17"/>
      <c r="D36" s="17"/>
      <c r="E36" s="7" t="str">
        <f>'5'!E133</f>
        <v>01 2 01 73040</v>
      </c>
      <c r="F36" s="7"/>
      <c r="G36" s="7">
        <f>G37</f>
        <v>0</v>
      </c>
      <c r="H36" s="7">
        <f>H37</f>
        <v>0</v>
      </c>
      <c r="I36" s="10"/>
    </row>
    <row r="37" spans="2:9" hidden="1">
      <c r="B37" s="34" t="str">
        <f>'5'!B134</f>
        <v>Бюджетные инвестиции</v>
      </c>
      <c r="C37" s="17" t="str">
        <f>'5'!C134</f>
        <v>05</v>
      </c>
      <c r="D37" s="17" t="str">
        <f>'5'!D134</f>
        <v>02</v>
      </c>
      <c r="E37" s="7" t="str">
        <f>'5'!E134</f>
        <v>01 2 01 73040</v>
      </c>
      <c r="F37" s="7" t="str">
        <f>'5'!F134</f>
        <v>410</v>
      </c>
      <c r="G37" s="7">
        <f>'5'!G134</f>
        <v>0</v>
      </c>
      <c r="H37" s="7">
        <f>'5'!H134</f>
        <v>0</v>
      </c>
      <c r="I37" s="10"/>
    </row>
    <row r="38" spans="2:9" ht="47.25" hidden="1">
      <c r="B38" s="34" t="str">
        <f>'5'!B135</f>
        <v>Софинансирование мероприятия по строительству, реконструкции и капитальному ремонту централизованных систем водоотведения</v>
      </c>
      <c r="C38" s="17"/>
      <c r="D38" s="17"/>
      <c r="E38" s="7" t="str">
        <f>'5'!E135</f>
        <v>01 2 01 S3040</v>
      </c>
      <c r="F38" s="7"/>
      <c r="G38" s="7">
        <f>G39</f>
        <v>0</v>
      </c>
      <c r="H38" s="7">
        <f>H39</f>
        <v>0</v>
      </c>
      <c r="I38" s="10"/>
    </row>
    <row r="39" spans="2:9" hidden="1">
      <c r="B39" s="34" t="str">
        <f>'5'!B136</f>
        <v>Бюджетные инвестиции</v>
      </c>
      <c r="C39" s="17" t="str">
        <f>'5'!C136</f>
        <v>05</v>
      </c>
      <c r="D39" s="17" t="str">
        <f>'5'!D136</f>
        <v>02</v>
      </c>
      <c r="E39" s="7" t="str">
        <f>'5'!E136</f>
        <v>01 2 01 S3040</v>
      </c>
      <c r="F39" s="7" t="str">
        <f>'5'!F136</f>
        <v>410</v>
      </c>
      <c r="G39" s="7">
        <f>'5'!G136</f>
        <v>0</v>
      </c>
      <c r="H39" s="7">
        <f>'5'!H136</f>
        <v>0</v>
      </c>
      <c r="I39" s="10"/>
    </row>
    <row r="40" spans="2:9" ht="31.5">
      <c r="B40" s="34" t="str">
        <f>'5'!B137</f>
        <v>Основное мероприятие 2 "Текущий и капитальный ремонт канализационных сетей"</v>
      </c>
      <c r="C40" s="17"/>
      <c r="D40" s="17"/>
      <c r="E40" s="7" t="str">
        <f>'5'!E137</f>
        <v>01 2 02 00000</v>
      </c>
      <c r="F40" s="7"/>
      <c r="G40" s="7">
        <f>G41</f>
        <v>200</v>
      </c>
      <c r="H40" s="7">
        <f>H41</f>
        <v>200</v>
      </c>
      <c r="I40" s="10"/>
    </row>
    <row r="41" spans="2:9" ht="31.5">
      <c r="B41" s="34" t="str">
        <f>'5'!B138</f>
        <v>Мероприятия по текущему и капитальному ремонту канализационных сетей</v>
      </c>
      <c r="C41" s="17"/>
      <c r="D41" s="17"/>
      <c r="E41" s="7" t="str">
        <f>'5'!E138</f>
        <v>01 2 02 20360</v>
      </c>
      <c r="F41" s="7"/>
      <c r="G41" s="7">
        <f>G42</f>
        <v>200</v>
      </c>
      <c r="H41" s="7">
        <f>H42</f>
        <v>200</v>
      </c>
      <c r="I41" s="10"/>
    </row>
    <row r="42" spans="2:9" ht="31.5">
      <c r="B42" s="34" t="str">
        <f>'5'!B139</f>
        <v>Иные закупки товаров, работ и услуг для обеспечения государственных (муниципальных) нужд</v>
      </c>
      <c r="C42" s="17" t="str">
        <f>'5'!C139</f>
        <v>05</v>
      </c>
      <c r="D42" s="17" t="str">
        <f>'5'!D139</f>
        <v>02</v>
      </c>
      <c r="E42" s="7" t="str">
        <f>'5'!E139</f>
        <v>01 2 02 20360</v>
      </c>
      <c r="F42" s="7" t="str">
        <f>'5'!F139</f>
        <v>240</v>
      </c>
      <c r="G42" s="7">
        <f>'5'!G139</f>
        <v>200</v>
      </c>
      <c r="H42" s="7">
        <f>'5'!H139</f>
        <v>200</v>
      </c>
      <c r="I42" s="10"/>
    </row>
    <row r="43" spans="2:9" ht="63" customHeight="1">
      <c r="B43" s="35" t="str">
        <f>'5'!B94</f>
        <v>Муниципальная программа "Развитие транспортной системы на территории муниципального образования "Город Вытегра" Вытегорского муниципального района Вологодской области на 2022-2026г.г."</v>
      </c>
      <c r="C43" s="17"/>
      <c r="D43" s="17"/>
      <c r="E43" s="7" t="str">
        <f>'5'!E99</f>
        <v>02 0 00 00000</v>
      </c>
      <c r="F43" s="7"/>
      <c r="G43" s="7">
        <f>SUM(G44,G47)</f>
        <v>8120</v>
      </c>
      <c r="H43" s="7">
        <f>SUM(H44,H47)</f>
        <v>8120</v>
      </c>
      <c r="I43" s="10"/>
    </row>
    <row r="44" spans="2:9" ht="31.5" customHeight="1">
      <c r="B44" s="34" t="str">
        <f>'5'!B100</f>
        <v>Основное мероприятие 2 "Содержание автомобильных дорог и искусственных сооружений»</v>
      </c>
      <c r="C44" s="17"/>
      <c r="D44" s="17"/>
      <c r="E44" s="7" t="str">
        <f>'5'!E100</f>
        <v>02 0 02 00000</v>
      </c>
      <c r="F44" s="7"/>
      <c r="G44" s="7">
        <f>G45</f>
        <v>7000</v>
      </c>
      <c r="H44" s="7">
        <f>H45</f>
        <v>7000</v>
      </c>
      <c r="I44" s="10"/>
    </row>
    <row r="45" spans="2:9" ht="47.25">
      <c r="B45" s="34" t="str">
        <f>'5'!B101</f>
        <v>Осуществление дорожной деятельности в отношении автомобильных дорог общего пользования местного значения поселения</v>
      </c>
      <c r="C45" s="17"/>
      <c r="D45" s="17"/>
      <c r="E45" s="7" t="str">
        <f>'5'!E101</f>
        <v>02 0 02 20200</v>
      </c>
      <c r="F45" s="7"/>
      <c r="G45" s="7">
        <f>G46</f>
        <v>7000</v>
      </c>
      <c r="H45" s="7">
        <f>H46</f>
        <v>7000</v>
      </c>
      <c r="I45" s="10"/>
    </row>
    <row r="46" spans="2:9" ht="31.5">
      <c r="B46" s="34" t="str">
        <f>'5'!B102</f>
        <v>Иные закупки товаров, работ и услуг для обеспечения государственных (муниципальных) нужд</v>
      </c>
      <c r="C46" s="17" t="str">
        <f>'5'!C102</f>
        <v>04</v>
      </c>
      <c r="D46" s="17" t="str">
        <f>'5'!D102</f>
        <v>09</v>
      </c>
      <c r="E46" s="7" t="str">
        <f>'5'!E102</f>
        <v>02 0 02 20200</v>
      </c>
      <c r="F46" s="7" t="str">
        <f>'5'!F102</f>
        <v>240</v>
      </c>
      <c r="G46" s="7">
        <f>'5'!G102</f>
        <v>7000</v>
      </c>
      <c r="H46" s="7">
        <f>'5'!H102</f>
        <v>7000</v>
      </c>
      <c r="I46" s="10"/>
    </row>
    <row r="47" spans="2:9" ht="31.5">
      <c r="B47" s="34" t="str">
        <f>'5'!B95</f>
        <v>Основное мероприятие 3 "Создание условий для содержания автобусного маршрута"</v>
      </c>
      <c r="C47" s="17"/>
      <c r="D47" s="17"/>
      <c r="E47" s="7" t="str">
        <f>'5'!E95</f>
        <v>02 0 03 00000</v>
      </c>
      <c r="F47" s="7"/>
      <c r="G47" s="7">
        <f>G48</f>
        <v>1120</v>
      </c>
      <c r="H47" s="7">
        <f>H48</f>
        <v>1120</v>
      </c>
      <c r="I47" s="10"/>
    </row>
    <row r="48" spans="2:9" ht="31.5">
      <c r="B48" s="34" t="str">
        <f>'5'!B96</f>
        <v>Компенсация недополученных доходов транспортным организациям и индивидуальным предпринимателям</v>
      </c>
      <c r="C48" s="17"/>
      <c r="D48" s="17"/>
      <c r="E48" s="7" t="str">
        <f>'5'!E96</f>
        <v>02 0 03 60620</v>
      </c>
      <c r="F48" s="7"/>
      <c r="G48" s="7">
        <f>G49</f>
        <v>1120</v>
      </c>
      <c r="H48" s="7">
        <f>H49</f>
        <v>1120</v>
      </c>
      <c r="I48" s="10"/>
    </row>
    <row r="49" spans="2:9">
      <c r="B49" s="34" t="str">
        <f>'5'!B97</f>
        <v>Иные бюджетные ассигнования</v>
      </c>
      <c r="C49" s="17" t="str">
        <f>'5'!C97</f>
        <v>04</v>
      </c>
      <c r="D49" s="17" t="str">
        <f>'5'!D97</f>
        <v>08</v>
      </c>
      <c r="E49" s="7" t="str">
        <f>'5'!E97</f>
        <v>02 0 03 60620</v>
      </c>
      <c r="F49" s="7" t="str">
        <f>'5'!F97</f>
        <v>800</v>
      </c>
      <c r="G49" s="7">
        <f>'5'!G97</f>
        <v>1120</v>
      </c>
      <c r="H49" s="7">
        <f>'5'!H97</f>
        <v>1120</v>
      </c>
      <c r="I49" s="10"/>
    </row>
    <row r="50" spans="2:9">
      <c r="B50" s="21" t="s">
        <v>168</v>
      </c>
      <c r="C50" s="17"/>
      <c r="D50" s="17"/>
      <c r="E50" s="7"/>
      <c r="F50" s="7"/>
      <c r="G50" s="15">
        <f>SUM(G21,G43)</f>
        <v>76076.100000000006</v>
      </c>
      <c r="H50" s="15">
        <f>SUM(H21,H43)</f>
        <v>8750</v>
      </c>
      <c r="I50" s="10"/>
    </row>
  </sheetData>
  <autoFilter ref="B20:H50">
    <filterColumn colId="5">
      <filters>
        <filter val="1 120,0"/>
        <filter val="200,0"/>
        <filter val="430,0"/>
        <filter val="67 326,1"/>
        <filter val="67 756,1"/>
        <filter val="67 956,1"/>
        <filter val="7 000,0"/>
        <filter val="76 076,1"/>
        <filter val="8 120,0"/>
      </filters>
    </filterColumn>
  </autoFilter>
  <mergeCells count="5">
    <mergeCell ref="B18:B19"/>
    <mergeCell ref="C18:C19"/>
    <mergeCell ref="D18:D19"/>
    <mergeCell ref="E18:E19"/>
    <mergeCell ref="F18:F19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view="pageBreakPreview" topLeftCell="B1" zoomScale="90" zoomScaleNormal="90" zoomScaleSheetLayoutView="90" workbookViewId="0">
      <selection activeCell="D30" sqref="D30"/>
    </sheetView>
  </sheetViews>
  <sheetFormatPr defaultRowHeight="15.75"/>
  <cols>
    <col min="1" max="1" width="28.7109375" style="1" hidden="1" customWidth="1"/>
    <col min="2" max="2" width="49.7109375" style="1" customWidth="1"/>
    <col min="3" max="3" width="28.7109375" style="1" customWidth="1"/>
    <col min="4" max="6" width="15.28515625" style="1" customWidth="1"/>
    <col min="7" max="16384" width="9.140625" style="1"/>
  </cols>
  <sheetData>
    <row r="1" spans="2:6">
      <c r="F1" s="2" t="s">
        <v>369</v>
      </c>
    </row>
    <row r="2" spans="2:6">
      <c r="F2" s="2" t="str">
        <f>'1'!F2</f>
        <v>к решению Городского Совета</v>
      </c>
    </row>
    <row r="3" spans="2:6">
      <c r="F3" s="2" t="str">
        <f>'1'!F3</f>
        <v>муниципального образования "Город Вытегра"</v>
      </c>
    </row>
    <row r="4" spans="2:6">
      <c r="F4" s="2" t="str">
        <f>'1'!F4</f>
        <v>от 00.10.2023 года № 00</v>
      </c>
    </row>
    <row r="6" spans="2:6">
      <c r="F6" s="2" t="s">
        <v>389</v>
      </c>
    </row>
    <row r="7" spans="2:6">
      <c r="F7" s="2" t="str">
        <f>'1'!F7</f>
        <v>к решению Городского Совета</v>
      </c>
    </row>
    <row r="8" spans="2:6">
      <c r="F8" s="2" t="str">
        <f>'1'!F8</f>
        <v>муниципального образования "Город Вытегра"</v>
      </c>
    </row>
    <row r="9" spans="2:6">
      <c r="F9" s="2" t="str">
        <f>'1'!F9</f>
        <v>"О бюджете муниципального образования "Город Вытегра"</v>
      </c>
    </row>
    <row r="10" spans="2:6">
      <c r="F10" s="2" t="str">
        <f>'1'!F10</f>
        <v>на 2023 год и плановый период 2024 и 2025 годов"</v>
      </c>
    </row>
    <row r="11" spans="2:6">
      <c r="F11" s="2" t="str">
        <f>'1'!F11</f>
        <v>от 19 декабря 2022 года № 25</v>
      </c>
    </row>
    <row r="13" spans="2:6">
      <c r="B13" s="3" t="s">
        <v>391</v>
      </c>
      <c r="C13" s="4"/>
      <c r="D13" s="4"/>
      <c r="E13" s="4"/>
      <c r="F13" s="4"/>
    </row>
    <row r="14" spans="2:6">
      <c r="B14" s="3" t="s">
        <v>392</v>
      </c>
      <c r="C14" s="4"/>
      <c r="D14" s="4"/>
      <c r="E14" s="4"/>
      <c r="F14" s="4"/>
    </row>
    <row r="15" spans="2:6">
      <c r="B15" s="3" t="str">
        <f>справочник!A2</f>
        <v>НА 2023 ГОД И ПЛАНОВЫЙ ПЕРИОД 2024 И 2025 ГОДОВ</v>
      </c>
      <c r="C15" s="4"/>
      <c r="D15" s="4"/>
      <c r="E15" s="4"/>
      <c r="F15" s="4"/>
    </row>
    <row r="17" spans="2:7">
      <c r="F17" s="2" t="s">
        <v>9</v>
      </c>
    </row>
    <row r="18" spans="2:7">
      <c r="B18" s="57" t="s">
        <v>114</v>
      </c>
      <c r="C18" s="56" t="s">
        <v>393</v>
      </c>
      <c r="D18" s="37" t="s">
        <v>113</v>
      </c>
      <c r="E18" s="37"/>
      <c r="F18" s="37"/>
    </row>
    <row r="19" spans="2:7">
      <c r="B19" s="57"/>
      <c r="C19" s="56"/>
      <c r="D19" s="27" t="str">
        <f>'1'!D20</f>
        <v>2023 год</v>
      </c>
      <c r="E19" s="27" t="str">
        <f>'1'!E20</f>
        <v>2024 год</v>
      </c>
      <c r="F19" s="27" t="str">
        <f>'1'!F20</f>
        <v>2025 год</v>
      </c>
    </row>
    <row r="20" spans="2:7">
      <c r="B20" s="5">
        <v>1</v>
      </c>
      <c r="C20" s="5">
        <v>2</v>
      </c>
      <c r="D20" s="5">
        <v>3</v>
      </c>
      <c r="E20" s="5">
        <v>4</v>
      </c>
      <c r="F20" s="5">
        <v>5</v>
      </c>
    </row>
    <row r="21" spans="2:7">
      <c r="B21" s="48" t="s">
        <v>394</v>
      </c>
      <c r="C21" s="14"/>
      <c r="D21" s="7">
        <v>0</v>
      </c>
      <c r="E21" s="7">
        <v>0</v>
      </c>
      <c r="F21" s="7">
        <v>0</v>
      </c>
      <c r="G21" s="10"/>
    </row>
    <row r="22" spans="2:7">
      <c r="B22" s="43"/>
      <c r="C22" s="47"/>
      <c r="D22" s="45"/>
      <c r="E22" s="45"/>
      <c r="F22" s="46"/>
      <c r="G22" s="10"/>
    </row>
    <row r="23" spans="2:7">
      <c r="B23" s="38" t="s">
        <v>395</v>
      </c>
      <c r="C23" s="40"/>
      <c r="D23" s="42"/>
      <c r="E23" s="42"/>
      <c r="F23" s="42"/>
    </row>
    <row r="24" spans="2:7" ht="141.75">
      <c r="B24" s="20" t="s">
        <v>396</v>
      </c>
      <c r="C24" s="28" t="s">
        <v>397</v>
      </c>
      <c r="D24" s="7">
        <v>1921</v>
      </c>
      <c r="E24" s="7">
        <v>2042</v>
      </c>
      <c r="F24" s="7">
        <v>2162</v>
      </c>
    </row>
    <row r="25" spans="2:7">
      <c r="B25" s="20" t="s">
        <v>34</v>
      </c>
      <c r="C25" s="28" t="s">
        <v>398</v>
      </c>
      <c r="D25" s="7">
        <f>5079+600-1300</f>
        <v>4379</v>
      </c>
      <c r="E25" s="7">
        <v>4958</v>
      </c>
      <c r="F25" s="7">
        <v>4838</v>
      </c>
    </row>
    <row r="26" spans="2:7">
      <c r="B26" s="41" t="s">
        <v>402</v>
      </c>
      <c r="C26" s="9"/>
      <c r="D26" s="15">
        <f>SUM(D24:D25)</f>
        <v>6300</v>
      </c>
      <c r="E26" s="15">
        <f t="shared" ref="E26:F26" si="0">SUM(E24:E25)</f>
        <v>7000</v>
      </c>
      <c r="F26" s="15">
        <f t="shared" si="0"/>
        <v>7000</v>
      </c>
    </row>
    <row r="27" spans="2:7">
      <c r="B27" s="43"/>
      <c r="C27" s="44"/>
      <c r="D27" s="45"/>
      <c r="E27" s="45"/>
      <c r="F27" s="46"/>
    </row>
    <row r="28" spans="2:7">
      <c r="B28" s="38" t="s">
        <v>111</v>
      </c>
      <c r="C28" s="40"/>
      <c r="D28" s="42"/>
      <c r="E28" s="42"/>
      <c r="F28" s="42"/>
    </row>
    <row r="29" spans="2:7" ht="47.25" customHeight="1">
      <c r="B29" s="20" t="s">
        <v>399</v>
      </c>
      <c r="C29" s="28" t="s">
        <v>400</v>
      </c>
      <c r="D29" s="7">
        <f>7000+600-1300</f>
        <v>6300</v>
      </c>
      <c r="E29" s="7">
        <v>7000</v>
      </c>
      <c r="F29" s="7">
        <v>7000</v>
      </c>
    </row>
    <row r="30" spans="2:7">
      <c r="B30" s="41" t="s">
        <v>401</v>
      </c>
      <c r="C30" s="11"/>
      <c r="D30" s="15">
        <f>D29</f>
        <v>6300</v>
      </c>
      <c r="E30" s="15">
        <f t="shared" ref="E30:F30" si="1">E29</f>
        <v>7000</v>
      </c>
      <c r="F30" s="15">
        <f t="shared" si="1"/>
        <v>7000</v>
      </c>
    </row>
  </sheetData>
  <mergeCells count="2">
    <mergeCell ref="B18:B19"/>
    <mergeCell ref="C18:C1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view="pageBreakPreview" topLeftCell="B1" zoomScale="90" zoomScaleNormal="90" zoomScaleSheetLayoutView="90" workbookViewId="0">
      <selection activeCell="F5" sqref="F5"/>
    </sheetView>
  </sheetViews>
  <sheetFormatPr defaultRowHeight="15.75"/>
  <cols>
    <col min="1" max="1" width="28.7109375" style="1" hidden="1" customWidth="1"/>
    <col min="2" max="2" width="28.7109375" style="1" customWidth="1"/>
    <col min="3" max="3" width="49.7109375" style="1" customWidth="1"/>
    <col min="4" max="6" width="15.28515625" style="1" customWidth="1"/>
    <col min="7" max="16384" width="9.140625" style="1"/>
  </cols>
  <sheetData>
    <row r="1" spans="2:6">
      <c r="F1" s="2" t="s">
        <v>0</v>
      </c>
    </row>
    <row r="2" spans="2:6">
      <c r="F2" s="2" t="s">
        <v>1</v>
      </c>
    </row>
    <row r="3" spans="2:6">
      <c r="F3" s="2" t="s">
        <v>2</v>
      </c>
    </row>
    <row r="4" spans="2:6">
      <c r="F4" s="2" t="s">
        <v>427</v>
      </c>
    </row>
    <row r="6" spans="2:6">
      <c r="F6" s="2" t="s">
        <v>0</v>
      </c>
    </row>
    <row r="7" spans="2:6">
      <c r="F7" s="2" t="s">
        <v>1</v>
      </c>
    </row>
    <row r="8" spans="2:6">
      <c r="F8" s="2" t="s">
        <v>2</v>
      </c>
    </row>
    <row r="9" spans="2:6">
      <c r="F9" s="2" t="s">
        <v>3</v>
      </c>
    </row>
    <row r="10" spans="2:6">
      <c r="F10" s="2" t="s">
        <v>4</v>
      </c>
    </row>
    <row r="11" spans="2:6">
      <c r="F11" s="2" t="s">
        <v>5</v>
      </c>
    </row>
    <row r="13" spans="2:6">
      <c r="B13" s="3" t="s">
        <v>6</v>
      </c>
      <c r="C13" s="4"/>
      <c r="D13" s="4"/>
      <c r="E13" s="4"/>
      <c r="F13" s="4"/>
    </row>
    <row r="14" spans="2:6">
      <c r="B14" s="3" t="s">
        <v>7</v>
      </c>
      <c r="C14" s="4"/>
      <c r="D14" s="4"/>
      <c r="E14" s="4"/>
      <c r="F14" s="4"/>
    </row>
    <row r="15" spans="2:6">
      <c r="B15" s="3" t="s">
        <v>8</v>
      </c>
      <c r="C15" s="4"/>
      <c r="D15" s="4"/>
      <c r="E15" s="4"/>
      <c r="F15" s="4"/>
    </row>
    <row r="16" spans="2:6">
      <c r="B16" s="3" t="str">
        <f>справочник!A2</f>
        <v>НА 2023 ГОД И ПЛАНОВЫЙ ПЕРИОД 2024 И 2025 ГОДОВ</v>
      </c>
      <c r="C16" s="4"/>
      <c r="D16" s="4"/>
      <c r="E16" s="4"/>
      <c r="F16" s="4"/>
    </row>
    <row r="18" spans="2:6">
      <c r="F18" s="2" t="s">
        <v>9</v>
      </c>
    </row>
    <row r="19" spans="2:6" ht="15.75" customHeight="1">
      <c r="B19" s="57" t="s">
        <v>14</v>
      </c>
      <c r="C19" s="56" t="s">
        <v>15</v>
      </c>
      <c r="D19" s="38" t="s">
        <v>10</v>
      </c>
      <c r="E19" s="37"/>
      <c r="F19" s="37"/>
    </row>
    <row r="20" spans="2:6" ht="94.5" customHeight="1">
      <c r="B20" s="57"/>
      <c r="C20" s="56"/>
      <c r="D20" s="27" t="str">
        <f>справочник!A9</f>
        <v>2023 год</v>
      </c>
      <c r="E20" s="27" t="str">
        <f>справочник!B9</f>
        <v>2024 год</v>
      </c>
      <c r="F20" s="27" t="str">
        <f>справочник!C9</f>
        <v>2025 год</v>
      </c>
    </row>
    <row r="21" spans="2:6">
      <c r="B21" s="5">
        <v>1</v>
      </c>
      <c r="C21" s="5">
        <v>2</v>
      </c>
      <c r="D21" s="5">
        <v>3</v>
      </c>
      <c r="E21" s="5">
        <v>4</v>
      </c>
      <c r="F21" s="5">
        <v>5</v>
      </c>
    </row>
    <row r="22" spans="2:6" ht="31.5">
      <c r="B22" s="8" t="s">
        <v>16</v>
      </c>
      <c r="C22" s="6" t="s">
        <v>21</v>
      </c>
      <c r="D22" s="7">
        <f>SUM(D23,D25)</f>
        <v>5591.7999999999884</v>
      </c>
      <c r="E22" s="7">
        <f t="shared" ref="E22:F22" si="0">SUM(E23,E25)</f>
        <v>0</v>
      </c>
      <c r="F22" s="7">
        <f t="shared" si="0"/>
        <v>0</v>
      </c>
    </row>
    <row r="23" spans="2:6">
      <c r="B23" s="8" t="s">
        <v>17</v>
      </c>
      <c r="C23" s="6" t="s">
        <v>24</v>
      </c>
      <c r="D23" s="7">
        <f>D24</f>
        <v>-306111.59999999998</v>
      </c>
      <c r="E23" s="7">
        <f t="shared" ref="E23:F23" si="1">E24</f>
        <v>-123396.9</v>
      </c>
      <c r="F23" s="7">
        <f t="shared" si="1"/>
        <v>-60561.8</v>
      </c>
    </row>
    <row r="24" spans="2:6" ht="31.5">
      <c r="B24" s="8" t="s">
        <v>18</v>
      </c>
      <c r="C24" s="6" t="s">
        <v>22</v>
      </c>
      <c r="D24" s="7">
        <f>-'2'!D61</f>
        <v>-306111.59999999998</v>
      </c>
      <c r="E24" s="7">
        <f>-'2'!E61</f>
        <v>-123396.9</v>
      </c>
      <c r="F24" s="7">
        <f>-'2'!F61</f>
        <v>-60561.8</v>
      </c>
    </row>
    <row r="25" spans="2:6">
      <c r="B25" s="8" t="s">
        <v>19</v>
      </c>
      <c r="C25" s="6" t="s">
        <v>25</v>
      </c>
      <c r="D25" s="7">
        <f>D26</f>
        <v>311703.39999999997</v>
      </c>
      <c r="E25" s="7">
        <f t="shared" ref="E25:F25" si="2">E26</f>
        <v>123396.90000000002</v>
      </c>
      <c r="F25" s="7">
        <f t="shared" si="2"/>
        <v>60561.8</v>
      </c>
    </row>
    <row r="26" spans="2:6" ht="31.5">
      <c r="B26" s="8" t="s">
        <v>20</v>
      </c>
      <c r="C26" s="6" t="s">
        <v>23</v>
      </c>
      <c r="D26" s="7">
        <f>'3'!E74</f>
        <v>311703.39999999997</v>
      </c>
      <c r="E26" s="7">
        <f>'3'!F74</f>
        <v>123396.90000000002</v>
      </c>
      <c r="F26" s="7">
        <f>'3'!G74</f>
        <v>60561.8</v>
      </c>
    </row>
  </sheetData>
  <mergeCells count="2">
    <mergeCell ref="C19:C20"/>
    <mergeCell ref="B19:B2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topLeftCell="B47" zoomScale="90" zoomScaleNormal="90" zoomScaleSheetLayoutView="90" workbookViewId="0">
      <selection activeCell="D52" sqref="D52"/>
    </sheetView>
  </sheetViews>
  <sheetFormatPr defaultRowHeight="15.75"/>
  <cols>
    <col min="1" max="1" width="28.7109375" style="1" hidden="1" customWidth="1"/>
    <col min="2" max="2" width="28.7109375" style="1" customWidth="1"/>
    <col min="3" max="3" width="49.7109375" style="1" customWidth="1"/>
    <col min="4" max="6" width="15.28515625" style="1" customWidth="1"/>
    <col min="7" max="16384" width="9.140625" style="1"/>
  </cols>
  <sheetData>
    <row r="1" spans="2:6">
      <c r="F1" s="2" t="s">
        <v>26</v>
      </c>
    </row>
    <row r="2" spans="2:6">
      <c r="F2" s="2" t="str">
        <f>'1'!F2</f>
        <v>к решению Городского Совета</v>
      </c>
    </row>
    <row r="3" spans="2:6">
      <c r="F3" s="2" t="str">
        <f>'1'!F3</f>
        <v>муниципального образования "Город Вытегра"</v>
      </c>
    </row>
    <row r="4" spans="2:6">
      <c r="F4" s="2" t="str">
        <f>'1'!F4</f>
        <v>от 00.10.2023 года № 00</v>
      </c>
    </row>
    <row r="6" spans="2:6">
      <c r="F6" s="2" t="s">
        <v>26</v>
      </c>
    </row>
    <row r="7" spans="2:6">
      <c r="F7" s="2" t="str">
        <f>'1'!F7</f>
        <v>к решению Городского Совета</v>
      </c>
    </row>
    <row r="8" spans="2:6">
      <c r="F8" s="2" t="str">
        <f>'1'!F8</f>
        <v>муниципального образования "Город Вытегра"</v>
      </c>
    </row>
    <row r="9" spans="2:6">
      <c r="F9" s="2" t="str">
        <f>'1'!F9</f>
        <v>"О бюджете муниципального образования "Город Вытегра"</v>
      </c>
    </row>
    <row r="10" spans="2:6">
      <c r="F10" s="2" t="str">
        <f>'1'!F10</f>
        <v>на 2023 год и плановый период 2024 и 2025 годов"</v>
      </c>
    </row>
    <row r="11" spans="2:6">
      <c r="F11" s="2" t="str">
        <f>'1'!F11</f>
        <v>от 19 декабря 2022 года № 25</v>
      </c>
    </row>
    <row r="13" spans="2:6">
      <c r="B13" s="3" t="s">
        <v>27</v>
      </c>
      <c r="C13" s="4"/>
      <c r="D13" s="4"/>
      <c r="E13" s="4"/>
      <c r="F13" s="4"/>
    </row>
    <row r="14" spans="2:6">
      <c r="B14" s="3" t="s">
        <v>28</v>
      </c>
      <c r="C14" s="4"/>
      <c r="D14" s="4"/>
      <c r="E14" s="4"/>
      <c r="F14" s="4"/>
    </row>
    <row r="15" spans="2:6">
      <c r="B15" s="3" t="s">
        <v>29</v>
      </c>
      <c r="C15" s="4"/>
      <c r="D15" s="4"/>
      <c r="E15" s="4"/>
      <c r="F15" s="4"/>
    </row>
    <row r="16" spans="2:6">
      <c r="B16" s="3" t="str">
        <f>справочник!A2</f>
        <v>НА 2023 ГОД И ПЛАНОВЫЙ ПЕРИОД 2024 И 2025 ГОДОВ</v>
      </c>
      <c r="C16" s="4"/>
      <c r="D16" s="4"/>
      <c r="E16" s="4"/>
      <c r="F16" s="4"/>
    </row>
    <row r="18" spans="2:7">
      <c r="F18" s="2" t="s">
        <v>9</v>
      </c>
    </row>
    <row r="19" spans="2:7">
      <c r="B19" s="57" t="s">
        <v>14</v>
      </c>
      <c r="C19" s="56" t="s">
        <v>31</v>
      </c>
      <c r="D19" s="37" t="s">
        <v>10</v>
      </c>
      <c r="E19" s="37"/>
      <c r="F19" s="37"/>
    </row>
    <row r="20" spans="2:7">
      <c r="B20" s="57"/>
      <c r="C20" s="56"/>
      <c r="D20" s="27" t="str">
        <f>'1'!D20</f>
        <v>2023 год</v>
      </c>
      <c r="E20" s="27" t="str">
        <f>'1'!E20</f>
        <v>2024 год</v>
      </c>
      <c r="F20" s="27" t="str">
        <f>'1'!F20</f>
        <v>2025 год</v>
      </c>
    </row>
    <row r="21" spans="2:7">
      <c r="B21" s="5">
        <v>1</v>
      </c>
      <c r="C21" s="5">
        <v>2</v>
      </c>
      <c r="D21" s="5">
        <v>3</v>
      </c>
      <c r="E21" s="5">
        <v>4</v>
      </c>
      <c r="F21" s="5">
        <v>5</v>
      </c>
    </row>
    <row r="22" spans="2:7">
      <c r="B22" s="8" t="s">
        <v>32</v>
      </c>
      <c r="C22" s="14" t="s">
        <v>33</v>
      </c>
      <c r="D22" s="7">
        <v>45679</v>
      </c>
      <c r="E22" s="7">
        <v>46912</v>
      </c>
      <c r="F22" s="7">
        <v>48761</v>
      </c>
      <c r="G22" s="10"/>
    </row>
    <row r="23" spans="2:7" hidden="1">
      <c r="B23" s="8" t="s">
        <v>81</v>
      </c>
      <c r="C23" s="13" t="s">
        <v>80</v>
      </c>
      <c r="D23" s="7">
        <f>D24</f>
        <v>29540</v>
      </c>
      <c r="E23" s="7"/>
      <c r="F23" s="7"/>
    </row>
    <row r="24" spans="2:7" hidden="1">
      <c r="B24" s="8" t="s">
        <v>35</v>
      </c>
      <c r="C24" s="13" t="s">
        <v>34</v>
      </c>
      <c r="D24" s="7">
        <f>SUM(D25:D26)</f>
        <v>29540</v>
      </c>
      <c r="E24" s="7"/>
      <c r="F24" s="7"/>
    </row>
    <row r="25" spans="2:7" ht="126" hidden="1" customHeight="1">
      <c r="B25" s="8" t="s">
        <v>36</v>
      </c>
      <c r="C25" s="13" t="s">
        <v>38</v>
      </c>
      <c r="D25" s="7">
        <v>29320</v>
      </c>
      <c r="E25" s="7"/>
      <c r="F25" s="7"/>
    </row>
    <row r="26" spans="2:7" ht="157.5" hidden="1" customHeight="1">
      <c r="B26" s="8" t="s">
        <v>37</v>
      </c>
      <c r="C26" s="13" t="s">
        <v>39</v>
      </c>
      <c r="D26" s="7">
        <v>220</v>
      </c>
      <c r="E26" s="7"/>
      <c r="F26" s="7"/>
    </row>
    <row r="27" spans="2:7" ht="47.25" hidden="1">
      <c r="B27" s="8" t="s">
        <v>79</v>
      </c>
      <c r="C27" s="13" t="s">
        <v>78</v>
      </c>
      <c r="D27" s="7">
        <f>D28</f>
        <v>1921</v>
      </c>
      <c r="E27" s="7"/>
      <c r="F27" s="7"/>
    </row>
    <row r="28" spans="2:7" ht="47.25" hidden="1">
      <c r="B28" s="8" t="s">
        <v>40</v>
      </c>
      <c r="C28" s="13" t="s">
        <v>41</v>
      </c>
      <c r="D28" s="7">
        <f>SUM(D29:D31)</f>
        <v>1921</v>
      </c>
      <c r="E28" s="7"/>
      <c r="F28" s="7"/>
    </row>
    <row r="29" spans="2:7" ht="94.5" hidden="1">
      <c r="B29" s="8" t="s">
        <v>42</v>
      </c>
      <c r="C29" s="13" t="s">
        <v>45</v>
      </c>
      <c r="D29" s="7">
        <v>971</v>
      </c>
      <c r="E29" s="7"/>
      <c r="F29" s="7"/>
    </row>
    <row r="30" spans="2:7" ht="110.25" hidden="1" customHeight="1">
      <c r="B30" s="8" t="s">
        <v>43</v>
      </c>
      <c r="C30" s="13" t="s">
        <v>46</v>
      </c>
      <c r="D30" s="7">
        <v>6</v>
      </c>
      <c r="E30" s="7"/>
      <c r="F30" s="7"/>
    </row>
    <row r="31" spans="2:7" ht="110.25" hidden="1">
      <c r="B31" s="8" t="s">
        <v>44</v>
      </c>
      <c r="C31" s="13" t="s">
        <v>47</v>
      </c>
      <c r="D31" s="7">
        <v>944</v>
      </c>
      <c r="E31" s="7"/>
      <c r="F31" s="7"/>
    </row>
    <row r="32" spans="2:7" hidden="1">
      <c r="B32" s="8" t="s">
        <v>51</v>
      </c>
      <c r="C32" s="13" t="s">
        <v>50</v>
      </c>
      <c r="D32" s="7">
        <f>D33</f>
        <v>6</v>
      </c>
      <c r="E32" s="7"/>
      <c r="F32" s="7"/>
    </row>
    <row r="33" spans="2:6" hidden="1">
      <c r="B33" s="8" t="s">
        <v>48</v>
      </c>
      <c r="C33" s="13" t="s">
        <v>49</v>
      </c>
      <c r="D33" s="7">
        <v>6</v>
      </c>
      <c r="E33" s="7"/>
      <c r="F33" s="7"/>
    </row>
    <row r="34" spans="2:6" hidden="1">
      <c r="B34" s="8" t="s">
        <v>53</v>
      </c>
      <c r="C34" s="13" t="s">
        <v>52</v>
      </c>
      <c r="D34" s="7">
        <f>SUM(D35:D36)</f>
        <v>10029</v>
      </c>
      <c r="E34" s="7"/>
      <c r="F34" s="7"/>
    </row>
    <row r="35" spans="2:6" hidden="1">
      <c r="B35" s="8" t="s">
        <v>58</v>
      </c>
      <c r="C35" s="13" t="s">
        <v>54</v>
      </c>
      <c r="D35" s="7">
        <v>6515</v>
      </c>
      <c r="E35" s="7"/>
      <c r="F35" s="7"/>
    </row>
    <row r="36" spans="2:6" hidden="1">
      <c r="B36" s="8" t="s">
        <v>59</v>
      </c>
      <c r="C36" s="13" t="s">
        <v>55</v>
      </c>
      <c r="D36" s="7">
        <f>SUM(D37:D38)</f>
        <v>3514</v>
      </c>
      <c r="E36" s="7"/>
      <c r="F36" s="7"/>
    </row>
    <row r="37" spans="2:6" hidden="1">
      <c r="B37" s="8" t="s">
        <v>60</v>
      </c>
      <c r="C37" s="13" t="s">
        <v>56</v>
      </c>
      <c r="D37" s="7">
        <v>2249</v>
      </c>
      <c r="E37" s="7"/>
      <c r="F37" s="7"/>
    </row>
    <row r="38" spans="2:6" hidden="1">
      <c r="B38" s="8" t="s">
        <v>61</v>
      </c>
      <c r="C38" s="13" t="s">
        <v>57</v>
      </c>
      <c r="D38" s="7">
        <v>1265</v>
      </c>
      <c r="E38" s="7"/>
      <c r="F38" s="7"/>
    </row>
    <row r="39" spans="2:6" ht="47.25" hidden="1" customHeight="1">
      <c r="B39" s="8" t="s">
        <v>63</v>
      </c>
      <c r="C39" s="13" t="s">
        <v>62</v>
      </c>
      <c r="D39" s="7">
        <f>SUM(D40:D42)</f>
        <v>3559</v>
      </c>
      <c r="E39" s="7"/>
      <c r="F39" s="7"/>
    </row>
    <row r="40" spans="2:6" ht="94.5" hidden="1" customHeight="1">
      <c r="B40" s="8" t="s">
        <v>64</v>
      </c>
      <c r="C40" s="13" t="s">
        <v>67</v>
      </c>
      <c r="D40" s="7">
        <v>2272</v>
      </c>
      <c r="E40" s="7"/>
      <c r="F40" s="7"/>
    </row>
    <row r="41" spans="2:6" ht="94.5" hidden="1">
      <c r="B41" s="8" t="s">
        <v>65</v>
      </c>
      <c r="C41" s="13" t="s">
        <v>68</v>
      </c>
      <c r="D41" s="7">
        <v>206</v>
      </c>
      <c r="E41" s="7"/>
      <c r="F41" s="7"/>
    </row>
    <row r="42" spans="2:6" ht="94.5" hidden="1" customHeight="1">
      <c r="B42" s="8" t="s">
        <v>66</v>
      </c>
      <c r="C42" s="13" t="s">
        <v>69</v>
      </c>
      <c r="D42" s="7">
        <v>1081</v>
      </c>
      <c r="E42" s="7"/>
      <c r="F42" s="7"/>
    </row>
    <row r="43" spans="2:6" ht="47.25" hidden="1">
      <c r="B43" s="8" t="s">
        <v>72</v>
      </c>
      <c r="C43" s="13" t="s">
        <v>70</v>
      </c>
      <c r="D43" s="7">
        <f>D44</f>
        <v>100</v>
      </c>
      <c r="E43" s="7"/>
      <c r="F43" s="7"/>
    </row>
    <row r="44" spans="2:6" ht="31.5" hidden="1">
      <c r="B44" s="8" t="s">
        <v>73</v>
      </c>
      <c r="C44" s="13" t="s">
        <v>71</v>
      </c>
      <c r="D44" s="7">
        <v>100</v>
      </c>
      <c r="E44" s="7"/>
      <c r="F44" s="7"/>
    </row>
    <row r="45" spans="2:6" ht="31.5" hidden="1">
      <c r="B45" s="8" t="s">
        <v>76</v>
      </c>
      <c r="C45" s="13" t="s">
        <v>74</v>
      </c>
      <c r="D45" s="7">
        <f>D46</f>
        <v>524</v>
      </c>
      <c r="E45" s="7"/>
      <c r="F45" s="7"/>
    </row>
    <row r="46" spans="2:6" ht="63" hidden="1">
      <c r="B46" s="8" t="s">
        <v>77</v>
      </c>
      <c r="C46" s="13" t="s">
        <v>75</v>
      </c>
      <c r="D46" s="7">
        <v>524</v>
      </c>
      <c r="E46" s="7"/>
      <c r="F46" s="7"/>
    </row>
    <row r="47" spans="2:6">
      <c r="B47" s="8" t="s">
        <v>82</v>
      </c>
      <c r="C47" s="13" t="s">
        <v>83</v>
      </c>
      <c r="D47" s="15">
        <f>SUM(D48,D59)</f>
        <v>260432.59999999998</v>
      </c>
      <c r="E47" s="15">
        <f t="shared" ref="E47:F47" si="0">SUM(E48,E59)</f>
        <v>76484.899999999994</v>
      </c>
      <c r="F47" s="15">
        <f t="shared" si="0"/>
        <v>11800.800000000001</v>
      </c>
    </row>
    <row r="48" spans="2:6" ht="31.5" customHeight="1">
      <c r="B48" s="8" t="s">
        <v>84</v>
      </c>
      <c r="C48" s="13" t="s">
        <v>85</v>
      </c>
      <c r="D48" s="15">
        <f>SUM(D49,D52,D55,D57)</f>
        <v>260185.3</v>
      </c>
      <c r="E48" s="15">
        <f t="shared" ref="E48:F48" si="1">SUM(E49,E52,E55,E57)</f>
        <v>76484.899999999994</v>
      </c>
      <c r="F48" s="15">
        <f t="shared" si="1"/>
        <v>11800.800000000001</v>
      </c>
    </row>
    <row r="49" spans="2:6" ht="31.5">
      <c r="B49" s="12" t="s">
        <v>86</v>
      </c>
      <c r="C49" s="13" t="s">
        <v>87</v>
      </c>
      <c r="D49" s="15">
        <f>SUM(D50:D51)</f>
        <v>45687.7</v>
      </c>
      <c r="E49" s="15">
        <f t="shared" ref="E49:F49" si="2">SUM(E50:E51)</f>
        <v>9766.4</v>
      </c>
      <c r="F49" s="15">
        <f t="shared" si="2"/>
        <v>10388.6</v>
      </c>
    </row>
    <row r="50" spans="2:6" ht="47.25">
      <c r="B50" s="8" t="s">
        <v>88</v>
      </c>
      <c r="C50" s="9" t="s">
        <v>89</v>
      </c>
      <c r="D50" s="7">
        <v>3547.3</v>
      </c>
      <c r="E50" s="7">
        <v>3405.5</v>
      </c>
      <c r="F50" s="7">
        <v>3658.5</v>
      </c>
    </row>
    <row r="51" spans="2:6" ht="47.25">
      <c r="B51" s="8" t="s">
        <v>90</v>
      </c>
      <c r="C51" s="9" t="s">
        <v>91</v>
      </c>
      <c r="D51" s="7">
        <f>4874.5+2263.2+34337.7+665</f>
        <v>42140.399999999994</v>
      </c>
      <c r="E51" s="7">
        <v>6360.9</v>
      </c>
      <c r="F51" s="7">
        <v>6730.1</v>
      </c>
    </row>
    <row r="52" spans="2:6" ht="31.5" customHeight="1">
      <c r="B52" s="12" t="s">
        <v>92</v>
      </c>
      <c r="C52" s="13" t="s">
        <v>99</v>
      </c>
      <c r="D52" s="15">
        <f>SUM(D53:D54)</f>
        <v>134495.6</v>
      </c>
      <c r="E52" s="15">
        <f t="shared" ref="E52:F52" si="3">SUM(E53:E54)</f>
        <v>66716.5</v>
      </c>
      <c r="F52" s="15">
        <f t="shared" si="3"/>
        <v>1410.2</v>
      </c>
    </row>
    <row r="53" spans="2:6" ht="47.25" customHeight="1">
      <c r="B53" s="8" t="s">
        <v>108</v>
      </c>
      <c r="C53" s="9" t="s">
        <v>93</v>
      </c>
      <c r="D53" s="7">
        <v>93562.1</v>
      </c>
      <c r="E53" s="7">
        <v>65306.3</v>
      </c>
      <c r="F53" s="7">
        <v>0</v>
      </c>
    </row>
    <row r="54" spans="2:6">
      <c r="B54" s="8" t="s">
        <v>94</v>
      </c>
      <c r="C54" s="11" t="s">
        <v>413</v>
      </c>
      <c r="D54" s="7">
        <f>1410.2+231.2+9603+26500.7+3188.4</f>
        <v>40933.5</v>
      </c>
      <c r="E54" s="7">
        <f>1410.2</f>
        <v>1410.2</v>
      </c>
      <c r="F54" s="7">
        <v>1410.2</v>
      </c>
    </row>
    <row r="55" spans="2:6" ht="31.5">
      <c r="B55" s="12" t="s">
        <v>95</v>
      </c>
      <c r="C55" s="13" t="s">
        <v>96</v>
      </c>
      <c r="D55" s="15">
        <f>D56</f>
        <v>2</v>
      </c>
      <c r="E55" s="15">
        <f>E56</f>
        <v>2</v>
      </c>
      <c r="F55" s="15">
        <f>F56</f>
        <v>2</v>
      </c>
    </row>
    <row r="56" spans="2:6" ht="31.5">
      <c r="B56" s="8" t="s">
        <v>97</v>
      </c>
      <c r="C56" s="9" t="s">
        <v>98</v>
      </c>
      <c r="D56" s="7">
        <v>2</v>
      </c>
      <c r="E56" s="7">
        <v>2</v>
      </c>
      <c r="F56" s="7">
        <v>2</v>
      </c>
    </row>
    <row r="57" spans="2:6">
      <c r="B57" s="12" t="s">
        <v>100</v>
      </c>
      <c r="C57" s="13" t="s">
        <v>101</v>
      </c>
      <c r="D57" s="15">
        <f>D58</f>
        <v>80000</v>
      </c>
      <c r="E57" s="15">
        <f t="shared" ref="E57:F57" si="4">E58</f>
        <v>0</v>
      </c>
      <c r="F57" s="15">
        <f t="shared" si="4"/>
        <v>0</v>
      </c>
    </row>
    <row r="58" spans="2:6" ht="94.5">
      <c r="B58" s="8" t="s">
        <v>102</v>
      </c>
      <c r="C58" s="9" t="s">
        <v>103</v>
      </c>
      <c r="D58" s="7">
        <v>80000</v>
      </c>
      <c r="E58" s="7">
        <v>0</v>
      </c>
      <c r="F58" s="7">
        <v>0</v>
      </c>
    </row>
    <row r="59" spans="2:6">
      <c r="B59" s="12" t="s">
        <v>104</v>
      </c>
      <c r="C59" s="13" t="s">
        <v>105</v>
      </c>
      <c r="D59" s="15">
        <f>D60</f>
        <v>247.3</v>
      </c>
      <c r="E59" s="15">
        <f t="shared" ref="E59:F59" si="5">E60</f>
        <v>0</v>
      </c>
      <c r="F59" s="15">
        <f t="shared" si="5"/>
        <v>0</v>
      </c>
    </row>
    <row r="60" spans="2:6" ht="47.25" customHeight="1">
      <c r="B60" s="8" t="s">
        <v>106</v>
      </c>
      <c r="C60" s="9" t="s">
        <v>107</v>
      </c>
      <c r="D60" s="7">
        <v>247.3</v>
      </c>
      <c r="E60" s="7">
        <v>0</v>
      </c>
      <c r="F60" s="7">
        <v>0</v>
      </c>
    </row>
    <row r="61" spans="2:6">
      <c r="B61" s="12" t="s">
        <v>109</v>
      </c>
      <c r="C61" s="9"/>
      <c r="D61" s="15">
        <f>SUM(D22,D47)</f>
        <v>306111.59999999998</v>
      </c>
      <c r="E61" s="15">
        <f t="shared" ref="E61:F61" si="6">SUM(E22,E47)</f>
        <v>123396.9</v>
      </c>
      <c r="F61" s="15">
        <f t="shared" si="6"/>
        <v>60561.8</v>
      </c>
    </row>
  </sheetData>
  <mergeCells count="2">
    <mergeCell ref="B19:B20"/>
    <mergeCell ref="C19:C2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view="pageBreakPreview" topLeftCell="B37" zoomScale="90" zoomScaleNormal="90" zoomScaleSheetLayoutView="90" workbookViewId="0">
      <selection activeCell="B55" sqref="A55:XFD55"/>
    </sheetView>
  </sheetViews>
  <sheetFormatPr defaultRowHeight="15.75"/>
  <cols>
    <col min="1" max="1" width="28.7109375" style="1" hidden="1" customWidth="1"/>
    <col min="2" max="2" width="64.28515625" style="1" customWidth="1"/>
    <col min="3" max="4" width="7.42578125" style="1" customWidth="1"/>
    <col min="5" max="7" width="15.28515625" style="1" customWidth="1"/>
    <col min="8" max="16384" width="9.140625" style="1"/>
  </cols>
  <sheetData>
    <row r="1" spans="2:7">
      <c r="G1" s="2" t="s">
        <v>110</v>
      </c>
    </row>
    <row r="2" spans="2:7">
      <c r="G2" s="2" t="str">
        <f>'1'!F2</f>
        <v>к решению Городского Совета</v>
      </c>
    </row>
    <row r="3" spans="2:7">
      <c r="G3" s="2" t="str">
        <f>'1'!F3</f>
        <v>муниципального образования "Город Вытегра"</v>
      </c>
    </row>
    <row r="4" spans="2:7">
      <c r="G4" s="2" t="str">
        <f>'1'!F4</f>
        <v>от 00.10.2023 года № 00</v>
      </c>
    </row>
    <row r="6" spans="2:7">
      <c r="G6" s="2" t="s">
        <v>110</v>
      </c>
    </row>
    <row r="7" spans="2:7">
      <c r="G7" s="2" t="str">
        <f>'1'!F7</f>
        <v>к решению Городского Совета</v>
      </c>
    </row>
    <row r="8" spans="2:7">
      <c r="G8" s="2" t="str">
        <f>'1'!F8</f>
        <v>муниципального образования "Город Вытегра"</v>
      </c>
    </row>
    <row r="9" spans="2:7">
      <c r="G9" s="2" t="str">
        <f>'1'!F9</f>
        <v>"О бюджете муниципального образования "Город Вытегра"</v>
      </c>
    </row>
    <row r="10" spans="2:7">
      <c r="G10" s="2" t="str">
        <f>'1'!F10</f>
        <v>на 2023 год и плановый период 2024 и 2025 годов"</v>
      </c>
    </row>
    <row r="11" spans="2:7">
      <c r="G11" s="2" t="str">
        <f>'1'!F11</f>
        <v>от 19 декабря 2022 года № 25</v>
      </c>
    </row>
    <row r="13" spans="2:7">
      <c r="B13" s="3" t="s">
        <v>111</v>
      </c>
      <c r="C13" s="3"/>
      <c r="D13" s="4"/>
      <c r="E13" s="4"/>
      <c r="F13" s="4"/>
      <c r="G13" s="4"/>
    </row>
    <row r="14" spans="2:7">
      <c r="B14" s="3" t="s">
        <v>112</v>
      </c>
      <c r="C14" s="3"/>
      <c r="D14" s="4"/>
      <c r="E14" s="4"/>
      <c r="F14" s="4"/>
      <c r="G14" s="4"/>
    </row>
    <row r="15" spans="2:7">
      <c r="B15" s="3" t="str">
        <f>справочник!A2</f>
        <v>НА 2023 ГОД И ПЛАНОВЫЙ ПЕРИОД 2024 И 2025 ГОДОВ</v>
      </c>
      <c r="C15" s="3"/>
      <c r="D15" s="4"/>
      <c r="E15" s="4"/>
      <c r="F15" s="4"/>
      <c r="G15" s="4"/>
    </row>
    <row r="16" spans="2:7">
      <c r="B16" s="3"/>
      <c r="C16" s="3"/>
      <c r="D16" s="4"/>
      <c r="E16" s="4"/>
      <c r="F16" s="4"/>
      <c r="G16" s="4"/>
    </row>
    <row r="17" spans="2:8">
      <c r="G17" s="2" t="s">
        <v>9</v>
      </c>
    </row>
    <row r="18" spans="2:8">
      <c r="B18" s="57" t="s">
        <v>114</v>
      </c>
      <c r="C18" s="56" t="s">
        <v>390</v>
      </c>
      <c r="D18" s="56" t="s">
        <v>361</v>
      </c>
      <c r="E18" s="37" t="s">
        <v>113</v>
      </c>
      <c r="F18" s="37"/>
      <c r="G18" s="37"/>
    </row>
    <row r="19" spans="2:8">
      <c r="B19" s="57"/>
      <c r="C19" s="56"/>
      <c r="D19" s="56"/>
      <c r="E19" s="27" t="str">
        <f>'1'!D20</f>
        <v>2023 год</v>
      </c>
      <c r="F19" s="27" t="str">
        <f>'1'!E20</f>
        <v>2024 год</v>
      </c>
      <c r="G19" s="27" t="str">
        <f>'1'!F20</f>
        <v>2025 год</v>
      </c>
    </row>
    <row r="20" spans="2:8"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</row>
    <row r="21" spans="2:8">
      <c r="B21" s="18" t="s">
        <v>115</v>
      </c>
      <c r="C21" s="17" t="s">
        <v>150</v>
      </c>
      <c r="D21" s="17"/>
      <c r="E21" s="15">
        <f>SUM(E22:E23,E31,E36:E37)</f>
        <v>13263.4</v>
      </c>
      <c r="F21" s="15">
        <f t="shared" ref="F21:G21" si="0">SUM(F22:F23,F31,F36:F37)</f>
        <v>14120.8</v>
      </c>
      <c r="G21" s="15">
        <f t="shared" si="0"/>
        <v>14120.8</v>
      </c>
      <c r="H21" s="10"/>
    </row>
    <row r="22" spans="2:8" ht="47.25">
      <c r="B22" s="20" t="s">
        <v>116</v>
      </c>
      <c r="C22" s="17" t="s">
        <v>150</v>
      </c>
      <c r="D22" s="17" t="s">
        <v>151</v>
      </c>
      <c r="E22" s="7">
        <f>'4'!G24</f>
        <v>901.7</v>
      </c>
      <c r="F22" s="7">
        <f>'5'!G24</f>
        <v>496.70000000000005</v>
      </c>
      <c r="G22" s="7">
        <f>'5'!H24</f>
        <v>496.70000000000005</v>
      </c>
      <c r="H22" s="10"/>
    </row>
    <row r="23" spans="2:8" ht="47.25">
      <c r="B23" s="20" t="s">
        <v>117</v>
      </c>
      <c r="C23" s="17" t="s">
        <v>150</v>
      </c>
      <c r="D23" s="17" t="s">
        <v>152</v>
      </c>
      <c r="E23" s="7">
        <f>'4'!G31</f>
        <v>10191.299999999999</v>
      </c>
      <c r="F23" s="7">
        <f>'5'!G31</f>
        <v>11988.3</v>
      </c>
      <c r="G23" s="7">
        <f>'5'!H31</f>
        <v>11988.3</v>
      </c>
      <c r="H23" s="10"/>
    </row>
    <row r="24" spans="2:8">
      <c r="B24" s="22" t="s">
        <v>118</v>
      </c>
      <c r="C24" s="17"/>
      <c r="D24" s="17"/>
      <c r="E24" s="7"/>
      <c r="F24" s="7"/>
      <c r="G24" s="7"/>
      <c r="H24" s="10"/>
    </row>
    <row r="25" spans="2:8" s="33" customFormat="1">
      <c r="B25" s="23" t="s">
        <v>119</v>
      </c>
      <c r="C25" s="31" t="s">
        <v>150</v>
      </c>
      <c r="D25" s="31" t="s">
        <v>152</v>
      </c>
      <c r="E25" s="30">
        <f>SUM(E26:E30)</f>
        <v>710.29999999999984</v>
      </c>
      <c r="F25" s="30">
        <f>SUM(F26:F30)</f>
        <v>710.29999999999984</v>
      </c>
      <c r="G25" s="30">
        <f>SUM(G26:G30)</f>
        <v>710.29999999999984</v>
      </c>
      <c r="H25" s="32"/>
    </row>
    <row r="26" spans="2:8" s="33" customFormat="1" ht="31.5">
      <c r="B26" s="24" t="s">
        <v>120</v>
      </c>
      <c r="C26" s="31" t="s">
        <v>150</v>
      </c>
      <c r="D26" s="31" t="s">
        <v>152</v>
      </c>
      <c r="E26" s="30">
        <f>'4'!G36</f>
        <v>435.5</v>
      </c>
      <c r="F26" s="30">
        <f>'5'!G36</f>
        <v>435.5</v>
      </c>
      <c r="G26" s="30">
        <f>'5'!H36</f>
        <v>435.5</v>
      </c>
      <c r="H26" s="32"/>
    </row>
    <row r="27" spans="2:8" s="33" customFormat="1" ht="31.5">
      <c r="B27" s="24" t="s">
        <v>167</v>
      </c>
      <c r="C27" s="31" t="s">
        <v>150</v>
      </c>
      <c r="D27" s="31" t="s">
        <v>152</v>
      </c>
      <c r="E27" s="30">
        <f>'4'!G39</f>
        <v>65.400000000000006</v>
      </c>
      <c r="F27" s="30">
        <f>'5'!G39</f>
        <v>65.400000000000006</v>
      </c>
      <c r="G27" s="30">
        <f>'5'!H39</f>
        <v>65.400000000000006</v>
      </c>
      <c r="H27" s="32"/>
    </row>
    <row r="28" spans="2:8" s="33" customFormat="1" ht="63">
      <c r="B28" s="24" t="s">
        <v>164</v>
      </c>
      <c r="C28" s="31" t="s">
        <v>150</v>
      </c>
      <c r="D28" s="31" t="s">
        <v>152</v>
      </c>
      <c r="E28" s="30">
        <f>'4'!G42</f>
        <v>116.3</v>
      </c>
      <c r="F28" s="30">
        <f>'5'!G42</f>
        <v>116.3</v>
      </c>
      <c r="G28" s="30">
        <f>'5'!H42</f>
        <v>116.3</v>
      </c>
      <c r="H28" s="32"/>
    </row>
    <row r="29" spans="2:8" s="33" customFormat="1" ht="31.5">
      <c r="B29" s="24" t="s">
        <v>122</v>
      </c>
      <c r="C29" s="31" t="s">
        <v>150</v>
      </c>
      <c r="D29" s="31" t="s">
        <v>152</v>
      </c>
      <c r="E29" s="30">
        <f>'4'!G45</f>
        <v>47.8</v>
      </c>
      <c r="F29" s="30">
        <f>'5'!G45</f>
        <v>47.8</v>
      </c>
      <c r="G29" s="30">
        <f>'5'!H45</f>
        <v>47.8</v>
      </c>
      <c r="H29" s="32"/>
    </row>
    <row r="30" spans="2:8" s="33" customFormat="1" ht="31.5">
      <c r="B30" s="24" t="s">
        <v>121</v>
      </c>
      <c r="C30" s="31" t="s">
        <v>150</v>
      </c>
      <c r="D30" s="31" t="s">
        <v>152</v>
      </c>
      <c r="E30" s="30">
        <f>'4'!G48</f>
        <v>45.3</v>
      </c>
      <c r="F30" s="30">
        <f>'5'!G48</f>
        <v>45.3</v>
      </c>
      <c r="G30" s="30">
        <f>'5'!H48</f>
        <v>45.3</v>
      </c>
      <c r="H30" s="32"/>
    </row>
    <row r="31" spans="2:8" ht="47.25">
      <c r="B31" s="20" t="s">
        <v>123</v>
      </c>
      <c r="C31" s="17" t="s">
        <v>150</v>
      </c>
      <c r="D31" s="17" t="s">
        <v>153</v>
      </c>
      <c r="E31" s="7">
        <f>'4'!G56</f>
        <v>640.5</v>
      </c>
      <c r="F31" s="7">
        <f>'5'!G56</f>
        <v>640.5</v>
      </c>
      <c r="G31" s="7">
        <f>'5'!H56</f>
        <v>640.5</v>
      </c>
      <c r="H31" s="10"/>
    </row>
    <row r="32" spans="2:8">
      <c r="B32" s="22" t="s">
        <v>118</v>
      </c>
      <c r="C32" s="17"/>
      <c r="D32" s="17"/>
      <c r="E32" s="7"/>
      <c r="F32" s="7"/>
      <c r="G32" s="7"/>
      <c r="H32" s="10"/>
    </row>
    <row r="33" spans="2:8" s="33" customFormat="1">
      <c r="B33" s="23" t="s">
        <v>119</v>
      </c>
      <c r="C33" s="31" t="s">
        <v>150</v>
      </c>
      <c r="D33" s="31" t="s">
        <v>153</v>
      </c>
      <c r="E33" s="30">
        <f>SUM(E34:E35)</f>
        <v>640.5</v>
      </c>
      <c r="F33" s="30">
        <f>SUM(F34:F35)</f>
        <v>640.5</v>
      </c>
      <c r="G33" s="30">
        <f>SUM(G34:G35)</f>
        <v>640.5</v>
      </c>
      <c r="H33" s="32"/>
    </row>
    <row r="34" spans="2:8" s="33" customFormat="1" ht="78.75">
      <c r="B34" s="24" t="s">
        <v>359</v>
      </c>
      <c r="C34" s="31" t="s">
        <v>150</v>
      </c>
      <c r="D34" s="31" t="s">
        <v>153</v>
      </c>
      <c r="E34" s="30">
        <f>'4'!G58</f>
        <v>345</v>
      </c>
      <c r="F34" s="30">
        <f>'5'!G58</f>
        <v>345</v>
      </c>
      <c r="G34" s="30">
        <f>'5'!H58</f>
        <v>345</v>
      </c>
      <c r="H34" s="32"/>
    </row>
    <row r="35" spans="2:8" s="33" customFormat="1" ht="31.5">
      <c r="B35" s="24" t="s">
        <v>125</v>
      </c>
      <c r="C35" s="31" t="s">
        <v>150</v>
      </c>
      <c r="D35" s="31" t="s">
        <v>153</v>
      </c>
      <c r="E35" s="30">
        <f>'4'!G61</f>
        <v>295.5</v>
      </c>
      <c r="F35" s="30">
        <f>'5'!G61</f>
        <v>295.5</v>
      </c>
      <c r="G35" s="30">
        <f>'5'!H61</f>
        <v>295.5</v>
      </c>
      <c r="H35" s="32"/>
    </row>
    <row r="36" spans="2:8">
      <c r="B36" s="16" t="s">
        <v>126</v>
      </c>
      <c r="C36" s="17" t="s">
        <v>150</v>
      </c>
      <c r="D36" s="17" t="s">
        <v>154</v>
      </c>
      <c r="E36" s="7">
        <f>'4'!G64</f>
        <v>200</v>
      </c>
      <c r="F36" s="7">
        <f>'5'!G64</f>
        <v>500</v>
      </c>
      <c r="G36" s="7">
        <f>'5'!H64</f>
        <v>500</v>
      </c>
      <c r="H36" s="10"/>
    </row>
    <row r="37" spans="2:8">
      <c r="B37" s="16" t="s">
        <v>127</v>
      </c>
      <c r="C37" s="17" t="s">
        <v>150</v>
      </c>
      <c r="D37" s="17" t="s">
        <v>155</v>
      </c>
      <c r="E37" s="7">
        <f>'4'!G68</f>
        <v>1329.9</v>
      </c>
      <c r="F37" s="7">
        <f>'5'!G68</f>
        <v>495.3</v>
      </c>
      <c r="G37" s="7">
        <f>'5'!H68</f>
        <v>495.3</v>
      </c>
      <c r="H37" s="10"/>
    </row>
    <row r="38" spans="2:8" ht="31.5">
      <c r="B38" s="21" t="s">
        <v>128</v>
      </c>
      <c r="C38" s="17" t="s">
        <v>151</v>
      </c>
      <c r="D38" s="17"/>
      <c r="E38" s="15">
        <f>E39</f>
        <v>1250</v>
      </c>
      <c r="F38" s="15">
        <f>F39</f>
        <v>1250</v>
      </c>
      <c r="G38" s="15">
        <f>G39</f>
        <v>1250</v>
      </c>
      <c r="H38" s="10"/>
    </row>
    <row r="39" spans="2:8" ht="31.5">
      <c r="B39" s="20" t="s">
        <v>129</v>
      </c>
      <c r="C39" s="17" t="s">
        <v>151</v>
      </c>
      <c r="D39" s="17" t="s">
        <v>156</v>
      </c>
      <c r="E39" s="7">
        <f>'4'!G80</f>
        <v>1250</v>
      </c>
      <c r="F39" s="7">
        <f>'5'!G80</f>
        <v>1250</v>
      </c>
      <c r="G39" s="7">
        <f>'5'!H80</f>
        <v>1250</v>
      </c>
      <c r="H39" s="10"/>
    </row>
    <row r="40" spans="2:8">
      <c r="B40" s="18" t="s">
        <v>130</v>
      </c>
      <c r="C40" s="17" t="s">
        <v>152</v>
      </c>
      <c r="D40" s="17"/>
      <c r="E40" s="15">
        <f>SUM(E41:E44)</f>
        <v>7973.1</v>
      </c>
      <c r="F40" s="15">
        <f>SUM(F41:F44)</f>
        <v>8220</v>
      </c>
      <c r="G40" s="15">
        <f>SUM(G41:G44)</f>
        <v>8220</v>
      </c>
      <c r="H40" s="10"/>
    </row>
    <row r="41" spans="2:8">
      <c r="B41" s="16" t="s">
        <v>133</v>
      </c>
      <c r="C41" s="17" t="s">
        <v>152</v>
      </c>
      <c r="D41" s="17" t="s">
        <v>159</v>
      </c>
      <c r="E41" s="7">
        <f>'4'!G87</f>
        <v>233.5</v>
      </c>
      <c r="F41" s="7">
        <f>'5'!G87</f>
        <v>0</v>
      </c>
      <c r="G41" s="7">
        <f>'5'!H87</f>
        <v>0</v>
      </c>
      <c r="H41" s="10"/>
    </row>
    <row r="42" spans="2:8">
      <c r="B42" s="16" t="s">
        <v>131</v>
      </c>
      <c r="C42" s="17" t="s">
        <v>152</v>
      </c>
      <c r="D42" s="17" t="s">
        <v>157</v>
      </c>
      <c r="E42" s="7">
        <f>'4'!G93</f>
        <v>1339.6</v>
      </c>
      <c r="F42" s="7">
        <f>'5'!G93</f>
        <v>1120</v>
      </c>
      <c r="G42" s="7">
        <f>'5'!H93</f>
        <v>1120</v>
      </c>
      <c r="H42" s="10"/>
    </row>
    <row r="43" spans="2:8">
      <c r="B43" s="16" t="s">
        <v>132</v>
      </c>
      <c r="C43" s="17" t="s">
        <v>152</v>
      </c>
      <c r="D43" s="17" t="s">
        <v>158</v>
      </c>
      <c r="E43" s="7">
        <f>'4'!G98</f>
        <v>6300</v>
      </c>
      <c r="F43" s="7">
        <f>'5'!G98</f>
        <v>7000</v>
      </c>
      <c r="G43" s="7">
        <f>'5'!H98</f>
        <v>7000</v>
      </c>
      <c r="H43" s="10"/>
    </row>
    <row r="44" spans="2:8">
      <c r="B44" s="16" t="s">
        <v>134</v>
      </c>
      <c r="C44" s="17" t="s">
        <v>152</v>
      </c>
      <c r="D44" s="17" t="s">
        <v>160</v>
      </c>
      <c r="E44" s="7">
        <f>'4'!G103</f>
        <v>100</v>
      </c>
      <c r="F44" s="7">
        <f>'5'!G103</f>
        <v>100</v>
      </c>
      <c r="G44" s="7">
        <f>'5'!H103</f>
        <v>100</v>
      </c>
      <c r="H44" s="10"/>
    </row>
    <row r="45" spans="2:8">
      <c r="B45" s="18" t="s">
        <v>135</v>
      </c>
      <c r="C45" s="17" t="s">
        <v>159</v>
      </c>
      <c r="D45" s="17"/>
      <c r="E45" s="15">
        <f>SUM(E46:E48)</f>
        <v>277689.59999999998</v>
      </c>
      <c r="F45" s="15">
        <f>SUM(F46:F48)</f>
        <v>87381.300000000017</v>
      </c>
      <c r="G45" s="15">
        <f>SUM(G46:G48)</f>
        <v>23005.7</v>
      </c>
      <c r="H45" s="10"/>
    </row>
    <row r="46" spans="2:8">
      <c r="B46" s="16" t="s">
        <v>136</v>
      </c>
      <c r="C46" s="17" t="s">
        <v>159</v>
      </c>
      <c r="D46" s="17" t="s">
        <v>150</v>
      </c>
      <c r="E46" s="7">
        <f>'4'!G108</f>
        <v>3248</v>
      </c>
      <c r="F46" s="7">
        <f>'5'!G108</f>
        <v>2400</v>
      </c>
      <c r="G46" s="7">
        <f>'5'!H108</f>
        <v>2400</v>
      </c>
      <c r="H46" s="10"/>
    </row>
    <row r="47" spans="2:8">
      <c r="B47" s="16" t="s">
        <v>137</v>
      </c>
      <c r="C47" s="17" t="s">
        <v>159</v>
      </c>
      <c r="D47" s="17" t="s">
        <v>161</v>
      </c>
      <c r="E47" s="7">
        <f>'4'!G117</f>
        <v>135917</v>
      </c>
      <c r="F47" s="7">
        <f>'5'!G117</f>
        <v>69644.200000000012</v>
      </c>
      <c r="G47" s="7">
        <f>'5'!H117</f>
        <v>5699</v>
      </c>
      <c r="H47" s="10"/>
    </row>
    <row r="48" spans="2:8">
      <c r="B48" s="16" t="s">
        <v>138</v>
      </c>
      <c r="C48" s="17" t="s">
        <v>159</v>
      </c>
      <c r="D48" s="17" t="s">
        <v>151</v>
      </c>
      <c r="E48" s="7">
        <f>'4'!G146</f>
        <v>138524.6</v>
      </c>
      <c r="F48" s="7">
        <f>'5'!G144</f>
        <v>15337.1</v>
      </c>
      <c r="G48" s="7">
        <f>'5'!H144</f>
        <v>14906.7</v>
      </c>
      <c r="H48" s="10"/>
    </row>
    <row r="49" spans="2:8">
      <c r="B49" s="22" t="s">
        <v>118</v>
      </c>
      <c r="C49" s="17"/>
      <c r="D49" s="17"/>
      <c r="E49" s="7"/>
      <c r="F49" s="7"/>
      <c r="G49" s="7"/>
      <c r="H49" s="10"/>
    </row>
    <row r="50" spans="2:8" s="33" customFormat="1">
      <c r="B50" s="23" t="s">
        <v>119</v>
      </c>
      <c r="C50" s="31" t="s">
        <v>159</v>
      </c>
      <c r="D50" s="31" t="s">
        <v>151</v>
      </c>
      <c r="E50" s="30">
        <f>SUM(E51:E54)</f>
        <v>921.40000000000009</v>
      </c>
      <c r="F50" s="30">
        <f>SUM(F52:F54)</f>
        <v>0</v>
      </c>
      <c r="G50" s="30">
        <f>SUM(G52:G54)</f>
        <v>0</v>
      </c>
      <c r="H50" s="32"/>
    </row>
    <row r="51" spans="2:8" s="33" customFormat="1" ht="50.25" customHeight="1">
      <c r="B51" s="55" t="str">
        <f>'4'!B149</f>
        <v>Иные межбюджетные трансферты на осуществление полномочий на реализацию мероприятий по благоустройству дворовой территории многоквартирного дома</v>
      </c>
      <c r="C51" s="31" t="s">
        <v>159</v>
      </c>
      <c r="D51" s="31" t="s">
        <v>151</v>
      </c>
      <c r="E51" s="30">
        <f>'4'!G149</f>
        <v>200</v>
      </c>
      <c r="F51" s="30">
        <v>0</v>
      </c>
      <c r="G51" s="30">
        <v>0</v>
      </c>
      <c r="H51" s="32"/>
    </row>
    <row r="52" spans="2:8" s="33" customFormat="1" ht="47.25">
      <c r="B52" s="24" t="str">
        <f>'4'!B153</f>
        <v>Иные межбюджетные трансферты на осуществление полномочий на реализацию мероприятий по благоустройству дворовых территорий</v>
      </c>
      <c r="C52" s="31" t="s">
        <v>159</v>
      </c>
      <c r="D52" s="31" t="s">
        <v>151</v>
      </c>
      <c r="E52" s="30">
        <f>'4'!G153</f>
        <v>200.1</v>
      </c>
      <c r="F52" s="30">
        <f>'5'!G147</f>
        <v>0</v>
      </c>
      <c r="G52" s="30">
        <f>'5'!H147</f>
        <v>0</v>
      </c>
      <c r="H52" s="32"/>
    </row>
    <row r="53" spans="2:8" s="33" customFormat="1" ht="51.75" customHeight="1">
      <c r="B53" s="24" t="str">
        <f>'4'!B151</f>
        <v>Иные межбюджетные трансферты на осуществление полномочий на реализацию мероприятий по благоустройству общественных пространств</v>
      </c>
      <c r="C53" s="31" t="s">
        <v>159</v>
      </c>
      <c r="D53" s="31" t="s">
        <v>151</v>
      </c>
      <c r="E53" s="30">
        <f>'4'!G151</f>
        <v>318.10000000000002</v>
      </c>
      <c r="F53" s="30">
        <v>0</v>
      </c>
      <c r="G53" s="30">
        <v>0</v>
      </c>
      <c r="H53" s="32"/>
    </row>
    <row r="54" spans="2:8" s="33" customFormat="1" ht="47.25">
      <c r="B54" s="24" t="str">
        <f>'4'!B155</f>
        <v>Иные межбюджетные трансферты на осуществление полномочий на реализацию мероприятий по благоустройству общественных территорий</v>
      </c>
      <c r="C54" s="31" t="s">
        <v>159</v>
      </c>
      <c r="D54" s="31" t="s">
        <v>151</v>
      </c>
      <c r="E54" s="30">
        <f>'4'!G155</f>
        <v>203.2</v>
      </c>
      <c r="F54" s="30">
        <f>'5'!G149</f>
        <v>0</v>
      </c>
      <c r="G54" s="30">
        <f>'5'!H149</f>
        <v>0</v>
      </c>
      <c r="H54" s="32"/>
    </row>
    <row r="55" spans="2:8">
      <c r="B55" s="18" t="s">
        <v>139</v>
      </c>
      <c r="C55" s="17" t="s">
        <v>162</v>
      </c>
      <c r="D55" s="17"/>
      <c r="E55" s="15">
        <f>E56</f>
        <v>163.80000000000001</v>
      </c>
      <c r="F55" s="15">
        <f>F56</f>
        <v>163.80000000000001</v>
      </c>
      <c r="G55" s="15">
        <f>G56</f>
        <v>163.80000000000001</v>
      </c>
      <c r="H55" s="10"/>
    </row>
    <row r="56" spans="2:8">
      <c r="B56" s="16" t="s">
        <v>140</v>
      </c>
      <c r="C56" s="17" t="s">
        <v>162</v>
      </c>
      <c r="D56" s="17" t="s">
        <v>162</v>
      </c>
      <c r="E56" s="7">
        <f>'4'!G180</f>
        <v>163.80000000000001</v>
      </c>
      <c r="F56" s="7">
        <f>'5'!G165</f>
        <v>163.80000000000001</v>
      </c>
      <c r="G56" s="7">
        <f>'5'!H165</f>
        <v>163.80000000000001</v>
      </c>
      <c r="H56" s="10"/>
    </row>
    <row r="57" spans="2:8">
      <c r="B57" s="18" t="s">
        <v>141</v>
      </c>
      <c r="C57" s="17" t="s">
        <v>157</v>
      </c>
      <c r="D57" s="17"/>
      <c r="E57" s="15">
        <f>E58+E62</f>
        <v>9254.5</v>
      </c>
      <c r="F57" s="15">
        <f t="shared" ref="F57:G57" si="1">F58+F62</f>
        <v>8710</v>
      </c>
      <c r="G57" s="15">
        <f t="shared" si="1"/>
        <v>8710</v>
      </c>
      <c r="H57" s="10"/>
    </row>
    <row r="58" spans="2:8">
      <c r="B58" s="16" t="s">
        <v>142</v>
      </c>
      <c r="C58" s="17" t="s">
        <v>157</v>
      </c>
      <c r="D58" s="17" t="s">
        <v>150</v>
      </c>
      <c r="E58" s="7">
        <f>'4'!G185</f>
        <v>8957.7000000000007</v>
      </c>
      <c r="F58" s="7">
        <f>'5'!G170</f>
        <v>8710</v>
      </c>
      <c r="G58" s="7">
        <f>'5'!H170</f>
        <v>8710</v>
      </c>
      <c r="H58" s="10"/>
    </row>
    <row r="59" spans="2:8">
      <c r="B59" s="22" t="s">
        <v>118</v>
      </c>
      <c r="C59" s="17"/>
      <c r="D59" s="17"/>
      <c r="E59" s="7"/>
      <c r="F59" s="7"/>
      <c r="G59" s="7"/>
      <c r="H59" s="10"/>
    </row>
    <row r="60" spans="2:8" s="33" customFormat="1">
      <c r="B60" s="23" t="s">
        <v>119</v>
      </c>
      <c r="C60" s="31" t="s">
        <v>157</v>
      </c>
      <c r="D60" s="31" t="s">
        <v>150</v>
      </c>
      <c r="E60" s="30">
        <f>E61</f>
        <v>1600</v>
      </c>
      <c r="F60" s="30">
        <f>F61</f>
        <v>1600</v>
      </c>
      <c r="G60" s="30">
        <f>G61</f>
        <v>1600</v>
      </c>
      <c r="H60" s="32"/>
    </row>
    <row r="61" spans="2:8" s="33" customFormat="1" ht="31.5">
      <c r="B61" s="24" t="s">
        <v>165</v>
      </c>
      <c r="C61" s="31" t="s">
        <v>157</v>
      </c>
      <c r="D61" s="31" t="s">
        <v>150</v>
      </c>
      <c r="E61" s="30">
        <f>'4'!G187</f>
        <v>1600</v>
      </c>
      <c r="F61" s="30">
        <f>'5'!G172</f>
        <v>1600</v>
      </c>
      <c r="G61" s="30">
        <f>'5'!H172</f>
        <v>1600</v>
      </c>
      <c r="H61" s="32"/>
    </row>
    <row r="62" spans="2:8">
      <c r="B62" s="16" t="s">
        <v>407</v>
      </c>
      <c r="C62" s="17" t="s">
        <v>157</v>
      </c>
      <c r="D62" s="17" t="s">
        <v>152</v>
      </c>
      <c r="E62" s="7">
        <f>'4'!G195</f>
        <v>296.8</v>
      </c>
      <c r="F62" s="7">
        <v>0</v>
      </c>
      <c r="G62" s="7">
        <v>0</v>
      </c>
      <c r="H62" s="10"/>
    </row>
    <row r="63" spans="2:8">
      <c r="B63" s="18" t="s">
        <v>143</v>
      </c>
      <c r="C63" s="17" t="s">
        <v>156</v>
      </c>
      <c r="D63" s="17"/>
      <c r="E63" s="15">
        <f>E64</f>
        <v>267.7</v>
      </c>
      <c r="F63" s="15">
        <f>F64</f>
        <v>267.7</v>
      </c>
      <c r="G63" s="15">
        <f>G64</f>
        <v>267.7</v>
      </c>
      <c r="H63" s="10"/>
    </row>
    <row r="64" spans="2:8">
      <c r="B64" s="16" t="s">
        <v>144</v>
      </c>
      <c r="C64" s="17" t="s">
        <v>156</v>
      </c>
      <c r="D64" s="17" t="s">
        <v>150</v>
      </c>
      <c r="E64" s="7">
        <f>'4'!G202</f>
        <v>267.7</v>
      </c>
      <c r="F64" s="7">
        <f>'5'!G181</f>
        <v>267.7</v>
      </c>
      <c r="G64" s="7">
        <f>'5'!H181</f>
        <v>267.7</v>
      </c>
      <c r="H64" s="10"/>
    </row>
    <row r="65" spans="2:8">
      <c r="B65" s="18" t="s">
        <v>145</v>
      </c>
      <c r="C65" s="17" t="s">
        <v>154</v>
      </c>
      <c r="D65" s="17"/>
      <c r="E65" s="15">
        <f>E66</f>
        <v>1816.3</v>
      </c>
      <c r="F65" s="15">
        <f>F66</f>
        <v>1816.3</v>
      </c>
      <c r="G65" s="15">
        <f>G66</f>
        <v>1816.3</v>
      </c>
      <c r="H65" s="10"/>
    </row>
    <row r="66" spans="2:8">
      <c r="B66" s="16" t="s">
        <v>146</v>
      </c>
      <c r="C66" s="17" t="s">
        <v>154</v>
      </c>
      <c r="D66" s="17" t="s">
        <v>150</v>
      </c>
      <c r="E66" s="7">
        <f>'4'!G207</f>
        <v>1816.3</v>
      </c>
      <c r="F66" s="7">
        <f>'5'!G186</f>
        <v>1816.3</v>
      </c>
      <c r="G66" s="7">
        <f>'5'!H186</f>
        <v>1816.3</v>
      </c>
      <c r="H66" s="10"/>
    </row>
    <row r="67" spans="2:8" s="33" customFormat="1">
      <c r="B67" s="22" t="s">
        <v>118</v>
      </c>
      <c r="C67" s="31"/>
      <c r="D67" s="31"/>
      <c r="E67" s="30"/>
      <c r="F67" s="30"/>
      <c r="G67" s="30"/>
      <c r="H67" s="32"/>
    </row>
    <row r="68" spans="2:8" s="33" customFormat="1">
      <c r="B68" s="23" t="s">
        <v>119</v>
      </c>
      <c r="C68" s="31" t="s">
        <v>154</v>
      </c>
      <c r="D68" s="31" t="s">
        <v>150</v>
      </c>
      <c r="E68" s="30">
        <f>E69</f>
        <v>1816.3</v>
      </c>
      <c r="F68" s="30">
        <f>F69</f>
        <v>1816.3</v>
      </c>
      <c r="G68" s="30">
        <f>G69</f>
        <v>1816.3</v>
      </c>
      <c r="H68" s="32"/>
    </row>
    <row r="69" spans="2:8" s="33" customFormat="1" ht="31.5">
      <c r="B69" s="24" t="s">
        <v>167</v>
      </c>
      <c r="C69" s="31" t="s">
        <v>154</v>
      </c>
      <c r="D69" s="31" t="s">
        <v>150</v>
      </c>
      <c r="E69" s="30">
        <f>'4'!G209</f>
        <v>1816.3</v>
      </c>
      <c r="F69" s="30">
        <f>'5'!G188</f>
        <v>1816.3</v>
      </c>
      <c r="G69" s="30">
        <f>'5'!H188</f>
        <v>1816.3</v>
      </c>
      <c r="H69" s="32"/>
    </row>
    <row r="70" spans="2:8">
      <c r="B70" s="18" t="s">
        <v>147</v>
      </c>
      <c r="C70" s="17" t="s">
        <v>160</v>
      </c>
      <c r="D70" s="17"/>
      <c r="E70" s="15">
        <f>E71</f>
        <v>25</v>
      </c>
      <c r="F70" s="15">
        <f>F71</f>
        <v>50</v>
      </c>
      <c r="G70" s="15">
        <f>G71</f>
        <v>50</v>
      </c>
      <c r="H70" s="10"/>
    </row>
    <row r="71" spans="2:8">
      <c r="B71" s="16" t="s">
        <v>148</v>
      </c>
      <c r="C71" s="17" t="s">
        <v>160</v>
      </c>
      <c r="D71" s="17" t="s">
        <v>161</v>
      </c>
      <c r="E71" s="7">
        <f>'4'!G213</f>
        <v>25</v>
      </c>
      <c r="F71" s="7">
        <f>'5'!G192</f>
        <v>50</v>
      </c>
      <c r="G71" s="7">
        <f>'5'!H192</f>
        <v>50</v>
      </c>
      <c r="H71" s="10"/>
    </row>
    <row r="72" spans="2:8">
      <c r="B72" s="18" t="s">
        <v>149</v>
      </c>
      <c r="C72" s="17"/>
      <c r="D72" s="17"/>
      <c r="E72" s="15">
        <f>SUM(E21,E38,E40,E45,E55,E57,E63,E65,E70)</f>
        <v>311703.39999999997</v>
      </c>
      <c r="F72" s="15">
        <f>SUM(F21,F38,F40,F45,F55,F57,F63,F65,F70)</f>
        <v>121979.90000000002</v>
      </c>
      <c r="G72" s="15">
        <f>SUM(G21,G38,G40,G45,G55,G57,G63,G65,G70)</f>
        <v>57604.3</v>
      </c>
      <c r="H72" s="10"/>
    </row>
    <row r="73" spans="2:8">
      <c r="B73" s="19" t="s">
        <v>163</v>
      </c>
      <c r="C73" s="17"/>
      <c r="D73" s="17"/>
      <c r="E73" s="7"/>
      <c r="F73" s="30">
        <f>'5'!G197</f>
        <v>1417</v>
      </c>
      <c r="G73" s="30">
        <f>'5'!H197</f>
        <v>2957.5</v>
      </c>
      <c r="H73" s="10"/>
    </row>
    <row r="74" spans="2:8">
      <c r="B74" s="18" t="s">
        <v>168</v>
      </c>
      <c r="C74" s="17"/>
      <c r="D74" s="17"/>
      <c r="E74" s="15">
        <f>SUM(E72:E73)</f>
        <v>311703.39999999997</v>
      </c>
      <c r="F74" s="15">
        <f>SUM(F72:F73)</f>
        <v>123396.90000000002</v>
      </c>
      <c r="G74" s="15">
        <f t="shared" ref="G74" si="2">SUM(G72:G73)</f>
        <v>60561.8</v>
      </c>
      <c r="H74" s="10"/>
    </row>
    <row r="75" spans="2:8">
      <c r="B75" s="22" t="s">
        <v>118</v>
      </c>
      <c r="C75" s="17"/>
      <c r="D75" s="17"/>
      <c r="E75" s="7"/>
      <c r="F75" s="7"/>
      <c r="G75" s="7"/>
      <c r="H75" s="10"/>
    </row>
    <row r="76" spans="2:8" ht="31.5">
      <c r="B76" s="24" t="s">
        <v>166</v>
      </c>
      <c r="C76" s="17"/>
      <c r="D76" s="17"/>
      <c r="E76" s="30">
        <f>SUM(E25,E33,E50,E60,E68)</f>
        <v>5688.5</v>
      </c>
      <c r="F76" s="30">
        <f>SUM(F25,F33,F50,F60,F68)</f>
        <v>4767.0999999999995</v>
      </c>
      <c r="G76" s="30">
        <f>SUM(G25,G33,G50,G60,G68)</f>
        <v>4767.0999999999995</v>
      </c>
      <c r="H76" s="10"/>
    </row>
    <row r="78" spans="2:8">
      <c r="E78" s="10"/>
    </row>
    <row r="79" spans="2:8">
      <c r="E79" s="10"/>
    </row>
  </sheetData>
  <mergeCells count="3">
    <mergeCell ref="B18:B19"/>
    <mergeCell ref="D18:D19"/>
    <mergeCell ref="C18:C19"/>
  </mergeCells>
  <pageMargins left="0.70866141732283472" right="0.70866141732283472" top="0.74803149606299213" bottom="0.74803149606299213" header="0.31496062992125984" footer="0.31496062992125984"/>
  <pageSetup paperSize="9" scale="69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9"/>
  <sheetViews>
    <sheetView tabSelected="1" view="pageBreakPreview" topLeftCell="B199" zoomScale="90" zoomScaleNormal="90" zoomScaleSheetLayoutView="90" workbookViewId="0">
      <selection activeCell="G145" sqref="G145"/>
    </sheetView>
  </sheetViews>
  <sheetFormatPr defaultRowHeight="15.75"/>
  <cols>
    <col min="1" max="1" width="28.7109375" style="1" hidden="1" customWidth="1"/>
    <col min="2" max="2" width="73.140625" style="1" customWidth="1"/>
    <col min="3" max="4" width="7.42578125" style="1" customWidth="1"/>
    <col min="5" max="5" width="14.42578125" style="1" bestFit="1" customWidth="1"/>
    <col min="6" max="6" width="7.28515625" style="1" bestFit="1" customWidth="1"/>
    <col min="7" max="7" width="15.28515625" style="1" customWidth="1"/>
    <col min="8" max="16384" width="9.140625" style="1"/>
  </cols>
  <sheetData>
    <row r="1" spans="2:7">
      <c r="G1" s="2" t="s">
        <v>169</v>
      </c>
    </row>
    <row r="2" spans="2:7">
      <c r="G2" s="2" t="str">
        <f>'1'!F2</f>
        <v>к решению Городского Совета</v>
      </c>
    </row>
    <row r="3" spans="2:7">
      <c r="G3" s="2" t="str">
        <f>'1'!F3</f>
        <v>муниципального образования "Город Вытегра"</v>
      </c>
    </row>
    <row r="4" spans="2:7">
      <c r="G4" s="2" t="str">
        <f>'1'!F4</f>
        <v>от 00.10.2023 года № 00</v>
      </c>
    </row>
    <row r="6" spans="2:7">
      <c r="G6" s="2" t="s">
        <v>169</v>
      </c>
    </row>
    <row r="7" spans="2:7">
      <c r="G7" s="2" t="str">
        <f>'1'!F7</f>
        <v>к решению Городского Совета</v>
      </c>
    </row>
    <row r="8" spans="2:7">
      <c r="G8" s="2" t="str">
        <f>'1'!F8</f>
        <v>муниципального образования "Город Вытегра"</v>
      </c>
    </row>
    <row r="9" spans="2:7">
      <c r="G9" s="2" t="str">
        <f>'1'!F9</f>
        <v>"О бюджете муниципального образования "Город Вытегра"</v>
      </c>
    </row>
    <row r="10" spans="2:7">
      <c r="G10" s="2" t="str">
        <f>'1'!F10</f>
        <v>на 2023 год и плановый период 2024 и 2025 годов"</v>
      </c>
    </row>
    <row r="11" spans="2:7">
      <c r="G11" s="2" t="str">
        <f>'1'!F11</f>
        <v>от 19 декабря 2022 года № 25</v>
      </c>
    </row>
    <row r="13" spans="2:7">
      <c r="B13" s="3" t="s">
        <v>111</v>
      </c>
      <c r="C13" s="3"/>
      <c r="D13" s="4"/>
      <c r="E13" s="4"/>
      <c r="F13" s="4"/>
      <c r="G13" s="4"/>
    </row>
    <row r="14" spans="2:7">
      <c r="B14" s="3" t="s">
        <v>172</v>
      </c>
      <c r="C14" s="3"/>
      <c r="D14" s="4"/>
      <c r="E14" s="4"/>
      <c r="F14" s="4"/>
      <c r="G14" s="4"/>
    </row>
    <row r="15" spans="2:7">
      <c r="B15" s="3" t="s">
        <v>173</v>
      </c>
      <c r="C15" s="3"/>
      <c r="D15" s="4"/>
      <c r="E15" s="4"/>
      <c r="F15" s="4"/>
      <c r="G15" s="4"/>
    </row>
    <row r="16" spans="2:7">
      <c r="B16" s="3" t="s">
        <v>364</v>
      </c>
      <c r="C16" s="3"/>
      <c r="D16" s="4"/>
      <c r="E16" s="4"/>
      <c r="F16" s="4"/>
      <c r="G16" s="4"/>
    </row>
    <row r="17" spans="2:8">
      <c r="B17" s="3" t="str">
        <f>справочник!A4</f>
        <v>НА 2023 ГОД</v>
      </c>
      <c r="C17" s="3"/>
      <c r="D17" s="4"/>
      <c r="E17" s="4"/>
      <c r="F17" s="4"/>
      <c r="G17" s="4"/>
    </row>
    <row r="18" spans="2:8">
      <c r="B18" s="3"/>
      <c r="C18" s="3"/>
      <c r="D18" s="4"/>
      <c r="E18" s="4"/>
      <c r="F18" s="4"/>
      <c r="G18" s="4"/>
    </row>
    <row r="19" spans="2:8">
      <c r="G19" s="2" t="s">
        <v>9</v>
      </c>
    </row>
    <row r="20" spans="2:8" ht="47.25">
      <c r="B20" s="57" t="s">
        <v>114</v>
      </c>
      <c r="C20" s="56" t="s">
        <v>346</v>
      </c>
      <c r="D20" s="56" t="s">
        <v>347</v>
      </c>
      <c r="E20" s="58" t="s">
        <v>170</v>
      </c>
      <c r="F20" s="58" t="s">
        <v>171</v>
      </c>
      <c r="G20" s="25" t="s">
        <v>113</v>
      </c>
    </row>
    <row r="21" spans="2:8">
      <c r="B21" s="57"/>
      <c r="C21" s="56"/>
      <c r="D21" s="56"/>
      <c r="E21" s="59"/>
      <c r="F21" s="59"/>
      <c r="G21" s="27" t="str">
        <f>'1'!D20</f>
        <v>2023 год</v>
      </c>
    </row>
    <row r="22" spans="2:8">
      <c r="B22" s="5">
        <v>1</v>
      </c>
      <c r="C22" s="5">
        <v>2</v>
      </c>
      <c r="D22" s="5">
        <v>3</v>
      </c>
      <c r="E22" s="5">
        <v>4</v>
      </c>
      <c r="F22" s="5">
        <v>5</v>
      </c>
      <c r="G22" s="5">
        <v>6</v>
      </c>
    </row>
    <row r="23" spans="2:8">
      <c r="B23" s="18" t="str">
        <f>'6'!B25</f>
        <v>ОБЩЕГОСУДАРСТВЕННЫЕ ВОПРОСЫ</v>
      </c>
      <c r="C23" s="17" t="s">
        <v>150</v>
      </c>
      <c r="D23" s="17" t="s">
        <v>174</v>
      </c>
      <c r="E23" s="7" t="s">
        <v>175</v>
      </c>
      <c r="F23" s="7" t="s">
        <v>174</v>
      </c>
      <c r="G23" s="15">
        <f>SUM(G24,G31,G56,G64,G68)</f>
        <v>13263.4</v>
      </c>
      <c r="H23" s="10"/>
    </row>
    <row r="24" spans="2:8" ht="47.25">
      <c r="B24" s="20" t="str">
        <f>'6'!B206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C24" s="17" t="s">
        <v>150</v>
      </c>
      <c r="D24" s="17" t="s">
        <v>151</v>
      </c>
      <c r="E24" s="7" t="s">
        <v>175</v>
      </c>
      <c r="F24" s="7" t="s">
        <v>174</v>
      </c>
      <c r="G24" s="15">
        <f>G25</f>
        <v>901.7</v>
      </c>
      <c r="H24" s="10"/>
    </row>
    <row r="25" spans="2:8" ht="31.5">
      <c r="B25" s="20" t="str">
        <f>'6'!B207</f>
        <v>Обеспечение деятельности представительных органов муниципального образования</v>
      </c>
      <c r="C25" s="17" t="s">
        <v>150</v>
      </c>
      <c r="D25" s="17" t="s">
        <v>151</v>
      </c>
      <c r="E25" s="7" t="str">
        <f>'6'!F207</f>
        <v>92 0 00 00000</v>
      </c>
      <c r="F25" s="7" t="s">
        <v>174</v>
      </c>
      <c r="G25" s="7">
        <f>SUM(G26,G29)</f>
        <v>901.7</v>
      </c>
      <c r="H25" s="10"/>
    </row>
    <row r="26" spans="2:8">
      <c r="B26" s="16" t="str">
        <f>'6'!B208</f>
        <v>Расходы на обеспечение функционирования органов местного самоуправления</v>
      </c>
      <c r="C26" s="17" t="s">
        <v>150</v>
      </c>
      <c r="D26" s="17" t="s">
        <v>151</v>
      </c>
      <c r="E26" s="7" t="str">
        <f>'6'!F208</f>
        <v>92 0 00 00190</v>
      </c>
      <c r="F26" s="7" t="s">
        <v>174</v>
      </c>
      <c r="G26" s="7">
        <f>SUM(G27:G28)</f>
        <v>476.70000000000005</v>
      </c>
      <c r="H26" s="10"/>
    </row>
    <row r="27" spans="2:8">
      <c r="B27" s="16" t="str">
        <f>'6'!B209</f>
        <v>Расходы на выплаты персоналу государственных (муниципальных) органов</v>
      </c>
      <c r="C27" s="17" t="s">
        <v>150</v>
      </c>
      <c r="D27" s="17" t="s">
        <v>151</v>
      </c>
      <c r="E27" s="7" t="str">
        <f>'6'!F209</f>
        <v>92 0 00 00190</v>
      </c>
      <c r="F27" s="7" t="s">
        <v>181</v>
      </c>
      <c r="G27" s="7">
        <f>'6'!H209</f>
        <v>407.70000000000005</v>
      </c>
      <c r="H27" s="10"/>
    </row>
    <row r="28" spans="2:8" ht="31.5">
      <c r="B28" s="20" t="str">
        <f>'6'!B210</f>
        <v>Иные закупки товаров, работ и услуг для обеспечения государственных (муниципальных) нужд</v>
      </c>
      <c r="C28" s="17" t="s">
        <v>150</v>
      </c>
      <c r="D28" s="17" t="s">
        <v>151</v>
      </c>
      <c r="E28" s="7" t="str">
        <f>'6'!F210</f>
        <v>92 0 00 00190</v>
      </c>
      <c r="F28" s="7" t="s">
        <v>183</v>
      </c>
      <c r="G28" s="7">
        <f>'6'!H210</f>
        <v>69</v>
      </c>
      <c r="H28" s="10"/>
    </row>
    <row r="29" spans="2:8" ht="31.5">
      <c r="B29" s="20" t="str">
        <f>'6'!B211</f>
        <v>Расходы на содержание работников органов местного самоуправления, не являющихся муниципальными служащими</v>
      </c>
      <c r="C29" s="17" t="s">
        <v>150</v>
      </c>
      <c r="D29" s="17" t="s">
        <v>151</v>
      </c>
      <c r="E29" s="7" t="str">
        <f>'6'!F211</f>
        <v>92 0 00 00191</v>
      </c>
      <c r="F29" s="7" t="s">
        <v>174</v>
      </c>
      <c r="G29" s="7">
        <f>G30</f>
        <v>425</v>
      </c>
      <c r="H29" s="10"/>
    </row>
    <row r="30" spans="2:8">
      <c r="B30" s="16" t="str">
        <f>'6'!B212</f>
        <v>Расходы на выплаты персоналу государственных (муниципальных) органов</v>
      </c>
      <c r="C30" s="17" t="s">
        <v>150</v>
      </c>
      <c r="D30" s="17" t="s">
        <v>151</v>
      </c>
      <c r="E30" s="7" t="str">
        <f>'6'!F212</f>
        <v>92 0 00 00191</v>
      </c>
      <c r="F30" s="7" t="s">
        <v>181</v>
      </c>
      <c r="G30" s="7">
        <f>'6'!H212</f>
        <v>425</v>
      </c>
      <c r="H30" s="10"/>
    </row>
    <row r="31" spans="2:8" ht="47.25">
      <c r="B31" s="20" t="str">
        <f>'6'!B26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31" s="17" t="s">
        <v>150</v>
      </c>
      <c r="D31" s="17" t="s">
        <v>152</v>
      </c>
      <c r="E31" s="7" t="s">
        <v>175</v>
      </c>
      <c r="F31" s="7" t="s">
        <v>174</v>
      </c>
      <c r="G31" s="15">
        <f>SUM(G32,G35,G51)</f>
        <v>10191.299999999999</v>
      </c>
      <c r="H31" s="10"/>
    </row>
    <row r="32" spans="2:8">
      <c r="B32" s="20" t="str">
        <f>'6'!B27</f>
        <v>Осуществление переданных полномочий</v>
      </c>
      <c r="C32" s="17" t="s">
        <v>150</v>
      </c>
      <c r="D32" s="17" t="s">
        <v>152</v>
      </c>
      <c r="E32" s="7" t="str">
        <f>'6'!F27</f>
        <v>73 0 00 00000</v>
      </c>
      <c r="F32" s="7" t="s">
        <v>174</v>
      </c>
      <c r="G32" s="7">
        <f>G33</f>
        <v>2</v>
      </c>
      <c r="H32" s="10"/>
    </row>
    <row r="33" spans="2:8" ht="126" customHeight="1">
      <c r="B33" s="20" t="str">
        <f>'6'!B28</f>
        <v>Осуществление переданных отдельных государственных полномочий субъекта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"Об административных правонарушениях в Вологодской области",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v>
      </c>
      <c r="C33" s="17" t="s">
        <v>150</v>
      </c>
      <c r="D33" s="17" t="s">
        <v>152</v>
      </c>
      <c r="E33" s="7" t="str">
        <f>'6'!F28</f>
        <v>73 0 00 72310</v>
      </c>
      <c r="F33" s="7" t="s">
        <v>174</v>
      </c>
      <c r="G33" s="7">
        <f>G34</f>
        <v>2</v>
      </c>
      <c r="H33" s="10"/>
    </row>
    <row r="34" spans="2:8" ht="31.5">
      <c r="B34" s="20" t="str">
        <f>'6'!B29</f>
        <v>Иные закупки товаров, работ и услуг для обеспечения государственных (муниципальных) нужд</v>
      </c>
      <c r="C34" s="17" t="s">
        <v>150</v>
      </c>
      <c r="D34" s="17" t="s">
        <v>152</v>
      </c>
      <c r="E34" s="7" t="str">
        <f>'6'!F29</f>
        <v>73 0 00 72310</v>
      </c>
      <c r="F34" s="7" t="s">
        <v>183</v>
      </c>
      <c r="G34" s="7">
        <f>'6'!H29</f>
        <v>2</v>
      </c>
      <c r="H34" s="10"/>
    </row>
    <row r="35" spans="2:8">
      <c r="B35" s="20" t="str">
        <f>'6'!B30</f>
        <v xml:space="preserve">Иные межбюджетные трансферты </v>
      </c>
      <c r="C35" s="17" t="s">
        <v>150</v>
      </c>
      <c r="D35" s="17" t="s">
        <v>152</v>
      </c>
      <c r="E35" s="7" t="str">
        <f>'6'!F30</f>
        <v>76 0 00 00000</v>
      </c>
      <c r="F35" s="7" t="s">
        <v>174</v>
      </c>
      <c r="G35" s="7">
        <f>SUM(G36,G39,G42,G45,G48,)</f>
        <v>710.29999999999984</v>
      </c>
      <c r="H35" s="10"/>
    </row>
    <row r="36" spans="2:8" ht="31.5">
      <c r="B36" s="20" t="str">
        <f>'6'!B31</f>
        <v>Иные межбюджетные трансферты на осуществление полномочий в сфере градостроительной деятельности</v>
      </c>
      <c r="C36" s="17" t="s">
        <v>150</v>
      </c>
      <c r="D36" s="17" t="s">
        <v>152</v>
      </c>
      <c r="E36" s="7" t="str">
        <f>'6'!F31</f>
        <v>76 2 00 00000</v>
      </c>
      <c r="F36" s="7" t="s">
        <v>174</v>
      </c>
      <c r="G36" s="7">
        <f>G37</f>
        <v>435.5</v>
      </c>
      <c r="H36" s="10"/>
    </row>
    <row r="37" spans="2:8" ht="31.5" customHeight="1">
      <c r="B37" s="20" t="str">
        <f>'6'!B32</f>
        <v>Иные межбюджетные трансферты, перечисляемые в бюджет муниципального района в соответствии с заключенными Соглашениями</v>
      </c>
      <c r="C37" s="17" t="s">
        <v>150</v>
      </c>
      <c r="D37" s="17" t="s">
        <v>152</v>
      </c>
      <c r="E37" s="7" t="str">
        <f>'6'!F32</f>
        <v>76 2 00 64010</v>
      </c>
      <c r="F37" s="7" t="s">
        <v>174</v>
      </c>
      <c r="G37" s="7">
        <f>G38</f>
        <v>435.5</v>
      </c>
      <c r="H37" s="10"/>
    </row>
    <row r="38" spans="2:8">
      <c r="B38" s="20" t="str">
        <f>'6'!B33</f>
        <v>Иные межбюджетные трансферты</v>
      </c>
      <c r="C38" s="17" t="s">
        <v>150</v>
      </c>
      <c r="D38" s="17" t="s">
        <v>152</v>
      </c>
      <c r="E38" s="7" t="str">
        <f>'6'!F33</f>
        <v>76 2 00 64010</v>
      </c>
      <c r="F38" s="7" t="s">
        <v>194</v>
      </c>
      <c r="G38" s="7">
        <f>'6'!H33</f>
        <v>435.5</v>
      </c>
      <c r="H38" s="10"/>
    </row>
    <row r="39" spans="2:8" ht="31.5">
      <c r="B39" s="20" t="str">
        <f>'6'!B34</f>
        <v>Иные межбюджетные трансферты на осуществление полномочий в сфере физической культуры и спорта</v>
      </c>
      <c r="C39" s="17" t="s">
        <v>150</v>
      </c>
      <c r="D39" s="17" t="s">
        <v>152</v>
      </c>
      <c r="E39" s="7" t="str">
        <f>'6'!F34</f>
        <v>76 5 00 00000</v>
      </c>
      <c r="F39" s="7" t="s">
        <v>174</v>
      </c>
      <c r="G39" s="7">
        <f>G40</f>
        <v>65.400000000000006</v>
      </c>
      <c r="H39" s="10"/>
    </row>
    <row r="40" spans="2:8" ht="31.5" customHeight="1">
      <c r="B40" s="20" t="str">
        <f>'6'!B35</f>
        <v>Иные межбюджетные трансферты, перечисляемые в бюджет муниципального района в соответствии с заключенными Соглашениями</v>
      </c>
      <c r="C40" s="17" t="s">
        <v>150</v>
      </c>
      <c r="D40" s="17" t="s">
        <v>152</v>
      </c>
      <c r="E40" s="7" t="str">
        <f>'6'!F35</f>
        <v>76 5 00 64010</v>
      </c>
      <c r="F40" s="7" t="s">
        <v>174</v>
      </c>
      <c r="G40" s="7">
        <f>G41</f>
        <v>65.400000000000006</v>
      </c>
      <c r="H40" s="10"/>
    </row>
    <row r="41" spans="2:8">
      <c r="B41" s="20" t="str">
        <f>'6'!B36</f>
        <v>Иные межбюджетные трансферты</v>
      </c>
      <c r="C41" s="17" t="s">
        <v>150</v>
      </c>
      <c r="D41" s="17" t="s">
        <v>152</v>
      </c>
      <c r="E41" s="7" t="str">
        <f>'6'!F36</f>
        <v>76 5 00 64010</v>
      </c>
      <c r="F41" s="7" t="s">
        <v>194</v>
      </c>
      <c r="G41" s="7">
        <f>'6'!H36</f>
        <v>65.400000000000006</v>
      </c>
      <c r="H41" s="10"/>
    </row>
    <row r="42" spans="2:8" ht="47.25" customHeight="1">
      <c r="B42" s="20" t="str">
        <f>'6'!B37</f>
        <v xml:space="preserve">Иные межбюджетные трансферты на осуществление полномочий в сфере гражданской обороны, защиты населения и территории поселения от чрезвычайных ситуаций природного и техногенного характера
</v>
      </c>
      <c r="C42" s="17" t="s">
        <v>150</v>
      </c>
      <c r="D42" s="17" t="s">
        <v>152</v>
      </c>
      <c r="E42" s="7" t="str">
        <f>'6'!F37</f>
        <v>76 6 00 00000</v>
      </c>
      <c r="F42" s="7" t="s">
        <v>174</v>
      </c>
      <c r="G42" s="7">
        <f>G43</f>
        <v>116.3</v>
      </c>
      <c r="H42" s="10"/>
    </row>
    <row r="43" spans="2:8" ht="31.5" customHeight="1">
      <c r="B43" s="20" t="str">
        <f>'6'!B38</f>
        <v>Иные межбюджетные трансферты, перечисляемые в бюджет муниципального района в соответствии с заключенными Соглашениями</v>
      </c>
      <c r="C43" s="17" t="s">
        <v>150</v>
      </c>
      <c r="D43" s="17" t="s">
        <v>152</v>
      </c>
      <c r="E43" s="7" t="str">
        <f>'6'!F38</f>
        <v>76 6 00 64010</v>
      </c>
      <c r="F43" s="7" t="s">
        <v>174</v>
      </c>
      <c r="G43" s="7">
        <f>G44</f>
        <v>116.3</v>
      </c>
      <c r="H43" s="10"/>
    </row>
    <row r="44" spans="2:8">
      <c r="B44" s="20" t="str">
        <f>'6'!B39</f>
        <v>Иные межбюджетные трансферты</v>
      </c>
      <c r="C44" s="17" t="s">
        <v>150</v>
      </c>
      <c r="D44" s="17" t="s">
        <v>152</v>
      </c>
      <c r="E44" s="7" t="str">
        <f>'6'!F39</f>
        <v>76 6 00 64010</v>
      </c>
      <c r="F44" s="7" t="s">
        <v>194</v>
      </c>
      <c r="G44" s="7">
        <f>'6'!H39</f>
        <v>116.3</v>
      </c>
      <c r="H44" s="10"/>
    </row>
    <row r="45" spans="2:8" ht="31.5">
      <c r="B45" s="20" t="str">
        <f>'6'!B40</f>
        <v>Иные межбюджетные трансферты на осуществление полномочий по внутреннему контролю</v>
      </c>
      <c r="C45" s="17" t="s">
        <v>150</v>
      </c>
      <c r="D45" s="17" t="s">
        <v>152</v>
      </c>
      <c r="E45" s="7" t="str">
        <f>'6'!F40</f>
        <v>76 7 00 00000</v>
      </c>
      <c r="F45" s="7" t="s">
        <v>174</v>
      </c>
      <c r="G45" s="7">
        <f>G46</f>
        <v>47.8</v>
      </c>
      <c r="H45" s="10"/>
    </row>
    <row r="46" spans="2:8" ht="31.5" customHeight="1">
      <c r="B46" s="20" t="str">
        <f>'6'!B41</f>
        <v>Иные межбюджетные трансферты, перечисляемые в бюджет муниципального района в соответствии с заключенными Соглашениями</v>
      </c>
      <c r="C46" s="17" t="s">
        <v>150</v>
      </c>
      <c r="D46" s="17" t="s">
        <v>152</v>
      </c>
      <c r="E46" s="7" t="str">
        <f>'6'!F41</f>
        <v>76 7 00 64010</v>
      </c>
      <c r="F46" s="7" t="s">
        <v>174</v>
      </c>
      <c r="G46" s="7">
        <f>G47</f>
        <v>47.8</v>
      </c>
      <c r="H46" s="10"/>
    </row>
    <row r="47" spans="2:8">
      <c r="B47" s="20" t="str">
        <f>'6'!B42</f>
        <v>Иные межбюджетные трансферты</v>
      </c>
      <c r="C47" s="17" t="s">
        <v>150</v>
      </c>
      <c r="D47" s="17" t="s">
        <v>152</v>
      </c>
      <c r="E47" s="7" t="str">
        <f>'6'!F42</f>
        <v>76 7 00 64010</v>
      </c>
      <c r="F47" s="7" t="s">
        <v>194</v>
      </c>
      <c r="G47" s="7">
        <f>'6'!H42</f>
        <v>47.8</v>
      </c>
      <c r="H47" s="10"/>
    </row>
    <row r="48" spans="2:8" ht="31.5">
      <c r="B48" s="20" t="str">
        <f>'6'!B43</f>
        <v>Иные межбюджетные трансферты на осуществление полномочий в сфере культуры (администрирование)</v>
      </c>
      <c r="C48" s="17" t="s">
        <v>150</v>
      </c>
      <c r="D48" s="17" t="s">
        <v>152</v>
      </c>
      <c r="E48" s="7" t="str">
        <f>'6'!F43</f>
        <v>76 9 00 00000</v>
      </c>
      <c r="F48" s="7" t="s">
        <v>174</v>
      </c>
      <c r="G48" s="7">
        <f>G49</f>
        <v>45.3</v>
      </c>
      <c r="H48" s="10"/>
    </row>
    <row r="49" spans="2:8" ht="31.5" customHeight="1">
      <c r="B49" s="20" t="str">
        <f>'6'!B44</f>
        <v>Иные межбюджетные трансферты, перечисляемые в бюджет муниципального района в соответствии с заключенными Соглашениями</v>
      </c>
      <c r="C49" s="17" t="s">
        <v>150</v>
      </c>
      <c r="D49" s="17" t="s">
        <v>152</v>
      </c>
      <c r="E49" s="7" t="str">
        <f>'6'!F44</f>
        <v>76 9 00 64010</v>
      </c>
      <c r="F49" s="7" t="s">
        <v>174</v>
      </c>
      <c r="G49" s="7">
        <f>G50</f>
        <v>45.3</v>
      </c>
      <c r="H49" s="10"/>
    </row>
    <row r="50" spans="2:8">
      <c r="B50" s="20" t="str">
        <f>'6'!B45</f>
        <v>Иные межбюджетные трансферты</v>
      </c>
      <c r="C50" s="17" t="s">
        <v>150</v>
      </c>
      <c r="D50" s="17" t="s">
        <v>152</v>
      </c>
      <c r="E50" s="7" t="str">
        <f>'6'!F45</f>
        <v>76 9 00 64010</v>
      </c>
      <c r="F50" s="7" t="s">
        <v>194</v>
      </c>
      <c r="G50" s="7">
        <f>'6'!H45</f>
        <v>45.3</v>
      </c>
      <c r="H50" s="10"/>
    </row>
    <row r="51" spans="2:8">
      <c r="B51" s="20" t="str">
        <f>'6'!B46</f>
        <v>Обеспечение деятельности органов местного самоуправления</v>
      </c>
      <c r="C51" s="17" t="s">
        <v>150</v>
      </c>
      <c r="D51" s="17" t="s">
        <v>152</v>
      </c>
      <c r="E51" s="7" t="str">
        <f>'6'!F46</f>
        <v>91 0 00 00000</v>
      </c>
      <c r="F51" s="7" t="s">
        <v>174</v>
      </c>
      <c r="G51" s="7">
        <f>G52</f>
        <v>9479</v>
      </c>
      <c r="H51" s="10"/>
    </row>
    <row r="52" spans="2:8">
      <c r="B52" s="16" t="str">
        <f>'6'!B47</f>
        <v>Расходы на обеспечение функционирования органов местного самоуправления</v>
      </c>
      <c r="C52" s="17" t="s">
        <v>150</v>
      </c>
      <c r="D52" s="17" t="s">
        <v>152</v>
      </c>
      <c r="E52" s="7" t="str">
        <f>'6'!F47</f>
        <v>91 0 00 00190</v>
      </c>
      <c r="F52" s="7" t="s">
        <v>174</v>
      </c>
      <c r="G52" s="7">
        <f>SUM(G53:G55)</f>
        <v>9479</v>
      </c>
      <c r="H52" s="10"/>
    </row>
    <row r="53" spans="2:8">
      <c r="B53" s="16" t="str">
        <f>'6'!B48</f>
        <v>Расходы на выплаты персоналу государственных (муниципальных) органов</v>
      </c>
      <c r="C53" s="17" t="s">
        <v>150</v>
      </c>
      <c r="D53" s="17" t="s">
        <v>152</v>
      </c>
      <c r="E53" s="7" t="str">
        <f>'6'!F48</f>
        <v>91 0 00 00190</v>
      </c>
      <c r="F53" s="7" t="s">
        <v>181</v>
      </c>
      <c r="G53" s="7">
        <f>'6'!H48</f>
        <v>6286</v>
      </c>
      <c r="H53" s="10"/>
    </row>
    <row r="54" spans="2:8" ht="31.5">
      <c r="B54" s="20" t="str">
        <f>'6'!B49</f>
        <v>Иные закупки товаров, работ и услуг для обеспечения государственных (муниципальных) нужд</v>
      </c>
      <c r="C54" s="17" t="s">
        <v>150</v>
      </c>
      <c r="D54" s="17" t="s">
        <v>152</v>
      </c>
      <c r="E54" s="7" t="str">
        <f>'6'!F49</f>
        <v>91 0 00 00190</v>
      </c>
      <c r="F54" s="7" t="s">
        <v>183</v>
      </c>
      <c r="G54" s="7">
        <f>'6'!H49</f>
        <v>3143</v>
      </c>
      <c r="H54" s="10"/>
    </row>
    <row r="55" spans="2:8">
      <c r="B55" s="20" t="str">
        <f>'6'!B50</f>
        <v>Уплата налогов, сборов и иных платежей</v>
      </c>
      <c r="C55" s="17" t="s">
        <v>150</v>
      </c>
      <c r="D55" s="17" t="s">
        <v>152</v>
      </c>
      <c r="E55" s="7" t="str">
        <f>'6'!F50</f>
        <v>91 0 00 00190</v>
      </c>
      <c r="F55" s="7" t="s">
        <v>209</v>
      </c>
      <c r="G55" s="7">
        <f>'6'!H50</f>
        <v>50.000000000000007</v>
      </c>
      <c r="H55" s="10"/>
    </row>
    <row r="56" spans="2:8" ht="31.5">
      <c r="B56" s="20" t="str">
        <f>'6'!B51</f>
        <v>Обеспечение деятельности финансовых, налоговых и таможенных органов и органов финансового (финансово-бюджетного) надзора</v>
      </c>
      <c r="C56" s="17" t="s">
        <v>150</v>
      </c>
      <c r="D56" s="17" t="s">
        <v>153</v>
      </c>
      <c r="E56" s="7" t="s">
        <v>175</v>
      </c>
      <c r="F56" s="7" t="s">
        <v>174</v>
      </c>
      <c r="G56" s="15">
        <f>G57</f>
        <v>640.5</v>
      </c>
      <c r="H56" s="10"/>
    </row>
    <row r="57" spans="2:8">
      <c r="B57" s="20" t="str">
        <f>'6'!B52</f>
        <v>Иные межбюджетные трансферты</v>
      </c>
      <c r="C57" s="17" t="s">
        <v>150</v>
      </c>
      <c r="D57" s="17" t="s">
        <v>153</v>
      </c>
      <c r="E57" s="7" t="str">
        <f>'6'!F52</f>
        <v>76 0 00 00000</v>
      </c>
      <c r="F57" s="7" t="s">
        <v>174</v>
      </c>
      <c r="G57" s="7">
        <f>SUM(G58,G61)</f>
        <v>640.5</v>
      </c>
      <c r="H57" s="10"/>
    </row>
    <row r="58" spans="2:8" ht="63">
      <c r="B58" s="20" t="str">
        <f>'6'!B53</f>
        <v>Иные межбюджетные трансферты на осуществление полномочий по формированию и исполнению бюджета городского поселения, подготовке проектов правовых актов по установлению, изменению и отмене местных налогов и сборов городского поселения</v>
      </c>
      <c r="C58" s="17" t="s">
        <v>150</v>
      </c>
      <c r="D58" s="17" t="s">
        <v>153</v>
      </c>
      <c r="E58" s="7" t="str">
        <f>'6'!F53</f>
        <v>76 1 00 00000</v>
      </c>
      <c r="F58" s="7" t="s">
        <v>174</v>
      </c>
      <c r="G58" s="7">
        <f>G59</f>
        <v>345</v>
      </c>
      <c r="H58" s="10"/>
    </row>
    <row r="59" spans="2:8" ht="31.5" customHeight="1">
      <c r="B59" s="20" t="str">
        <f>'6'!B54</f>
        <v>Иные межбюджетные трансферты, перечисляемые в бюджет муниципального района в соответствии с заключенными Соглашениями</v>
      </c>
      <c r="C59" s="17" t="s">
        <v>150</v>
      </c>
      <c r="D59" s="17" t="s">
        <v>153</v>
      </c>
      <c r="E59" s="7" t="str">
        <f>'6'!F54</f>
        <v>76 1 00 64010</v>
      </c>
      <c r="F59" s="7" t="s">
        <v>174</v>
      </c>
      <c r="G59" s="7">
        <f>G60</f>
        <v>345</v>
      </c>
      <c r="H59" s="10"/>
    </row>
    <row r="60" spans="2:8">
      <c r="B60" s="20" t="str">
        <f>'6'!B55</f>
        <v>Иные межбюджетные трансферты</v>
      </c>
      <c r="C60" s="17" t="s">
        <v>150</v>
      </c>
      <c r="D60" s="17" t="s">
        <v>153</v>
      </c>
      <c r="E60" s="7" t="str">
        <f>'6'!F55</f>
        <v>76 1 00 64010</v>
      </c>
      <c r="F60" s="7" t="s">
        <v>194</v>
      </c>
      <c r="G60" s="7">
        <f>'6'!H55</f>
        <v>345</v>
      </c>
      <c r="H60" s="10"/>
    </row>
    <row r="61" spans="2:8" ht="31.5">
      <c r="B61" s="20" t="str">
        <f>'6'!B215</f>
        <v>Иные межбюджетные трансферты на осуществление полномочий по внешнему финансовому контролю</v>
      </c>
      <c r="C61" s="17" t="s">
        <v>150</v>
      </c>
      <c r="D61" s="17" t="s">
        <v>153</v>
      </c>
      <c r="E61" s="7" t="str">
        <f>'6'!F215</f>
        <v>76 8 00 00000</v>
      </c>
      <c r="F61" s="7" t="s">
        <v>174</v>
      </c>
      <c r="G61" s="7">
        <f>G62</f>
        <v>295.5</v>
      </c>
      <c r="H61" s="10"/>
    </row>
    <row r="62" spans="2:8" ht="31.5" customHeight="1">
      <c r="B62" s="20" t="str">
        <f>'6'!B216</f>
        <v>Иные межбюджетные трансферты, перечисляемые в бюджет муниципального района в соответствии с заключенными Соглашениями</v>
      </c>
      <c r="C62" s="17" t="s">
        <v>150</v>
      </c>
      <c r="D62" s="17" t="s">
        <v>153</v>
      </c>
      <c r="E62" s="7" t="str">
        <f>'6'!F216</f>
        <v>76 8 00 64010</v>
      </c>
      <c r="F62" s="7" t="s">
        <v>174</v>
      </c>
      <c r="G62" s="7">
        <f>G63</f>
        <v>295.5</v>
      </c>
      <c r="H62" s="10"/>
    </row>
    <row r="63" spans="2:8">
      <c r="B63" s="20" t="str">
        <f>'6'!B217</f>
        <v>Иные межбюджетные трансферты</v>
      </c>
      <c r="C63" s="17" t="s">
        <v>150</v>
      </c>
      <c r="D63" s="17" t="s">
        <v>153</v>
      </c>
      <c r="E63" s="7" t="str">
        <f>'6'!F217</f>
        <v>76 8 00 64010</v>
      </c>
      <c r="F63" s="7" t="s">
        <v>194</v>
      </c>
      <c r="G63" s="7">
        <f>'6'!H217</f>
        <v>295.5</v>
      </c>
      <c r="H63" s="10"/>
    </row>
    <row r="64" spans="2:8">
      <c r="B64" s="21" t="str">
        <f>'6'!B56</f>
        <v>Резервные фонды</v>
      </c>
      <c r="C64" s="17" t="s">
        <v>150</v>
      </c>
      <c r="D64" s="17" t="s">
        <v>154</v>
      </c>
      <c r="E64" s="7" t="s">
        <v>175</v>
      </c>
      <c r="F64" s="7" t="s">
        <v>174</v>
      </c>
      <c r="G64" s="15">
        <f>G65</f>
        <v>200</v>
      </c>
      <c r="H64" s="10"/>
    </row>
    <row r="65" spans="2:8">
      <c r="B65" s="20" t="str">
        <f>'6'!B57</f>
        <v>Резервные фонды</v>
      </c>
      <c r="C65" s="17" t="s">
        <v>150</v>
      </c>
      <c r="D65" s="17" t="s">
        <v>154</v>
      </c>
      <c r="E65" s="7" t="s">
        <v>214</v>
      </c>
      <c r="F65" s="7" t="s">
        <v>174</v>
      </c>
      <c r="G65" s="7">
        <f t="shared" ref="G65" si="0">G66</f>
        <v>200</v>
      </c>
      <c r="H65" s="10"/>
    </row>
    <row r="66" spans="2:8">
      <c r="B66" s="20" t="str">
        <f>'6'!B58</f>
        <v>Резервные фонды местной администрации</v>
      </c>
      <c r="C66" s="17" t="s">
        <v>150</v>
      </c>
      <c r="D66" s="17" t="s">
        <v>154</v>
      </c>
      <c r="E66" s="7" t="s">
        <v>216</v>
      </c>
      <c r="F66" s="7" t="s">
        <v>174</v>
      </c>
      <c r="G66" s="7">
        <f>G67</f>
        <v>200</v>
      </c>
      <c r="H66" s="10"/>
    </row>
    <row r="67" spans="2:8">
      <c r="B67" s="20" t="str">
        <f>'6'!B59</f>
        <v>Резервные фонды</v>
      </c>
      <c r="C67" s="17" t="s">
        <v>150</v>
      </c>
      <c r="D67" s="17" t="s">
        <v>154</v>
      </c>
      <c r="E67" s="7" t="s">
        <v>216</v>
      </c>
      <c r="F67" s="7" t="s">
        <v>217</v>
      </c>
      <c r="G67" s="7">
        <f>'6'!H59</f>
        <v>200</v>
      </c>
      <c r="H67" s="10"/>
    </row>
    <row r="68" spans="2:8">
      <c r="B68" s="20" t="str">
        <f>'6'!B60</f>
        <v>Другие общегосударственные вопросы</v>
      </c>
      <c r="C68" s="17" t="s">
        <v>150</v>
      </c>
      <c r="D68" s="17" t="s">
        <v>155</v>
      </c>
      <c r="E68" s="7" t="s">
        <v>175</v>
      </c>
      <c r="F68" s="7" t="s">
        <v>174</v>
      </c>
      <c r="G68" s="15">
        <f>G69</f>
        <v>1329.9</v>
      </c>
      <c r="H68" s="10"/>
    </row>
    <row r="69" spans="2:8" ht="31.5">
      <c r="B69" s="20" t="str">
        <f>'6'!B61</f>
        <v>Реализация муниципальных функций, связанных с общегосударственным управлением</v>
      </c>
      <c r="C69" s="17" t="s">
        <v>150</v>
      </c>
      <c r="D69" s="17" t="s">
        <v>155</v>
      </c>
      <c r="E69" s="7" t="str">
        <f>'6'!F61</f>
        <v>97 0 00 00000</v>
      </c>
      <c r="F69" s="7" t="s">
        <v>174</v>
      </c>
      <c r="G69" s="7">
        <f>SUM(G70,G72,G74,G76)</f>
        <v>1329.9</v>
      </c>
      <c r="H69" s="10"/>
    </row>
    <row r="70" spans="2:8">
      <c r="B70" s="20" t="str">
        <f>'6'!B62</f>
        <v>Содержание и обслуживание муниципальной казны</v>
      </c>
      <c r="C70" s="17" t="s">
        <v>150</v>
      </c>
      <c r="D70" s="17" t="s">
        <v>155</v>
      </c>
      <c r="E70" s="7" t="str">
        <f>'6'!F62</f>
        <v>97 0 00 20520</v>
      </c>
      <c r="F70" s="7" t="s">
        <v>174</v>
      </c>
      <c r="G70" s="7">
        <f>G71</f>
        <v>350</v>
      </c>
      <c r="H70" s="10"/>
    </row>
    <row r="71" spans="2:8" ht="31.5">
      <c r="B71" s="20" t="str">
        <f>'6'!B63</f>
        <v>Иные закупки товаров, работ и услуг для обеспечения государственных (муниципальных) нужд</v>
      </c>
      <c r="C71" s="17" t="s">
        <v>150</v>
      </c>
      <c r="D71" s="17" t="s">
        <v>155</v>
      </c>
      <c r="E71" s="7" t="str">
        <f>'6'!F63</f>
        <v>97 0 00 20520</v>
      </c>
      <c r="F71" s="7" t="s">
        <v>183</v>
      </c>
      <c r="G71" s="7">
        <f>'6'!H63</f>
        <v>350</v>
      </c>
      <c r="H71" s="10"/>
    </row>
    <row r="72" spans="2:8">
      <c r="B72" s="20" t="str">
        <f>'6'!B64</f>
        <v>Землеустроительные работы</v>
      </c>
      <c r="C72" s="17" t="s">
        <v>150</v>
      </c>
      <c r="D72" s="17" t="s">
        <v>155</v>
      </c>
      <c r="E72" s="7" t="str">
        <f>'6'!F64</f>
        <v>97 0 00 20530</v>
      </c>
      <c r="F72" s="7" t="s">
        <v>174</v>
      </c>
      <c r="G72" s="7">
        <f>G73</f>
        <v>430</v>
      </c>
      <c r="H72" s="10"/>
    </row>
    <row r="73" spans="2:8" ht="31.5">
      <c r="B73" s="20" t="str">
        <f>'6'!B65</f>
        <v>Иные закупки товаров, работ и услуг для обеспечения государственных (муниципальных) нужд</v>
      </c>
      <c r="C73" s="17" t="s">
        <v>150</v>
      </c>
      <c r="D73" s="17" t="s">
        <v>155</v>
      </c>
      <c r="E73" s="7" t="str">
        <f>'6'!F65</f>
        <v>97 0 00 20530</v>
      </c>
      <c r="F73" s="7" t="s">
        <v>183</v>
      </c>
      <c r="G73" s="7">
        <f>'6'!H65</f>
        <v>430</v>
      </c>
      <c r="H73" s="10"/>
    </row>
    <row r="74" spans="2:8" ht="31.5">
      <c r="B74" s="20" t="str">
        <f>'6'!B66</f>
        <v>Взнос в Ассоциацию «Совет муниципальных образований Вологодской области»</v>
      </c>
      <c r="C74" s="17" t="s">
        <v>150</v>
      </c>
      <c r="D74" s="17" t="s">
        <v>155</v>
      </c>
      <c r="E74" s="7" t="str">
        <f>'6'!F66</f>
        <v>97 0 00 21080</v>
      </c>
      <c r="F74" s="7" t="s">
        <v>174</v>
      </c>
      <c r="G74" s="7">
        <f>G75</f>
        <v>49.9</v>
      </c>
      <c r="H74" s="10"/>
    </row>
    <row r="75" spans="2:8">
      <c r="B75" s="20" t="str">
        <f>'6'!B67</f>
        <v>Уплата налогов, сборов и иных платежей</v>
      </c>
      <c r="C75" s="17" t="s">
        <v>150</v>
      </c>
      <c r="D75" s="17" t="s">
        <v>155</v>
      </c>
      <c r="E75" s="7" t="str">
        <f>'6'!F67</f>
        <v>97 0 00 21080</v>
      </c>
      <c r="F75" s="7" t="s">
        <v>209</v>
      </c>
      <c r="G75" s="7">
        <f>'6'!H67</f>
        <v>49.9</v>
      </c>
      <c r="H75" s="10"/>
    </row>
    <row r="76" spans="2:8">
      <c r="B76" s="16" t="str">
        <f>'6'!B68</f>
        <v>Возмещение расходов на исполнение судебных актов и мировых соглашений</v>
      </c>
      <c r="C76" s="17" t="s">
        <v>150</v>
      </c>
      <c r="D76" s="17" t="s">
        <v>155</v>
      </c>
      <c r="E76" s="7" t="str">
        <f>'6'!F68</f>
        <v>97 0 00 21320</v>
      </c>
      <c r="F76" s="7" t="s">
        <v>174</v>
      </c>
      <c r="G76" s="7">
        <f>SUM(G77:G78)</f>
        <v>500</v>
      </c>
      <c r="H76" s="10"/>
    </row>
    <row r="77" spans="2:8">
      <c r="B77" s="20" t="str">
        <f>'6'!B69</f>
        <v>Исполнение судебных актов</v>
      </c>
      <c r="C77" s="17" t="s">
        <v>150</v>
      </c>
      <c r="D77" s="17" t="s">
        <v>155</v>
      </c>
      <c r="E77" s="7" t="str">
        <f>'6'!F69</f>
        <v>97 0 00 21320</v>
      </c>
      <c r="F77" s="7" t="s">
        <v>229</v>
      </c>
      <c r="G77" s="7">
        <f>'6'!H69</f>
        <v>31.799999999999997</v>
      </c>
      <c r="H77" s="10"/>
    </row>
    <row r="78" spans="2:8">
      <c r="B78" s="20" t="str">
        <f>'6'!B70</f>
        <v>Уплата налогов, сборов и иных платежей</v>
      </c>
      <c r="C78" s="17" t="s">
        <v>150</v>
      </c>
      <c r="D78" s="17" t="s">
        <v>155</v>
      </c>
      <c r="E78" s="7" t="str">
        <f>'6'!F70</f>
        <v>97 0 00 21320</v>
      </c>
      <c r="F78" s="7" t="s">
        <v>209</v>
      </c>
      <c r="G78" s="7">
        <f>'6'!H70</f>
        <v>468.2</v>
      </c>
      <c r="H78" s="10"/>
    </row>
    <row r="79" spans="2:8" ht="31.5">
      <c r="B79" s="21" t="str">
        <f>'6'!B71</f>
        <v>НАЦИОНАЛЬНАЯ БЕЗОПАСНОСТЬ И ПРАВООХРАНИТЕЛЬНАЯ ДЕЯТЕЛЬНОСТЬ</v>
      </c>
      <c r="C79" s="17" t="s">
        <v>151</v>
      </c>
      <c r="D79" s="17" t="s">
        <v>174</v>
      </c>
      <c r="E79" s="7" t="s">
        <v>175</v>
      </c>
      <c r="F79" s="7" t="s">
        <v>174</v>
      </c>
      <c r="G79" s="15">
        <f>G80</f>
        <v>1250</v>
      </c>
      <c r="H79" s="10"/>
    </row>
    <row r="80" spans="2:8" ht="31.5">
      <c r="B80" s="20" t="str">
        <f>'6'!B72</f>
        <v>Защита населения и территории от чрезвычайных ситуаций природного и техногенного характера, пожарная безопасность</v>
      </c>
      <c r="C80" s="17" t="s">
        <v>151</v>
      </c>
      <c r="D80" s="17" t="s">
        <v>156</v>
      </c>
      <c r="E80" s="7" t="s">
        <v>175</v>
      </c>
      <c r="F80" s="7" t="s">
        <v>174</v>
      </c>
      <c r="G80" s="7">
        <f>G81</f>
        <v>1250</v>
      </c>
      <c r="H80" s="10"/>
    </row>
    <row r="81" spans="2:8">
      <c r="B81" s="16" t="str">
        <f>'6'!B73</f>
        <v>Мероприятия, связанные с обеспечением безопасности и жизнедеятельности</v>
      </c>
      <c r="C81" s="17" t="s">
        <v>151</v>
      </c>
      <c r="D81" s="17" t="s">
        <v>156</v>
      </c>
      <c r="E81" s="7" t="str">
        <f>'6'!F73</f>
        <v>78 0 00 00000</v>
      </c>
      <c r="F81" s="7" t="s">
        <v>174</v>
      </c>
      <c r="G81" s="7">
        <f>SUM(G82,G84)</f>
        <v>1250</v>
      </c>
      <c r="H81" s="10"/>
    </row>
    <row r="82" spans="2:8">
      <c r="B82" s="16" t="str">
        <f>'6'!B74</f>
        <v xml:space="preserve">Мероприятия по пожарной безопасности муниципального образования </v>
      </c>
      <c r="C82" s="17" t="s">
        <v>151</v>
      </c>
      <c r="D82" s="17" t="s">
        <v>156</v>
      </c>
      <c r="E82" s="7" t="str">
        <f>'6'!F74</f>
        <v>78 0 00 23010</v>
      </c>
      <c r="F82" s="7" t="s">
        <v>174</v>
      </c>
      <c r="G82" s="7">
        <f>G83</f>
        <v>1000</v>
      </c>
      <c r="H82" s="10"/>
    </row>
    <row r="83" spans="2:8" ht="31.5">
      <c r="B83" s="20" t="str">
        <f>'6'!B75</f>
        <v>Иные закупки товаров, работ и услуг для обеспечения государственных (муниципальных) нужд</v>
      </c>
      <c r="C83" s="17" t="s">
        <v>151</v>
      </c>
      <c r="D83" s="17" t="s">
        <v>156</v>
      </c>
      <c r="E83" s="7" t="str">
        <f>'6'!F75</f>
        <v>78 0 00 23010</v>
      </c>
      <c r="F83" s="7" t="s">
        <v>183</v>
      </c>
      <c r="G83" s="7">
        <f>'6'!H75</f>
        <v>1000</v>
      </c>
      <c r="H83" s="10"/>
    </row>
    <row r="84" spans="2:8" ht="31.5" customHeight="1">
      <c r="B84" s="20" t="str">
        <f>'6'!B76</f>
        <v>Предупреждение и ликвидация последствий чрезвычайных ситуаций и стихийных бедствий природного и техногенного характера</v>
      </c>
      <c r="C84" s="17" t="s">
        <v>151</v>
      </c>
      <c r="D84" s="17" t="s">
        <v>156</v>
      </c>
      <c r="E84" s="7" t="str">
        <f>'6'!F76</f>
        <v>78 0 00 23080</v>
      </c>
      <c r="F84" s="7" t="s">
        <v>174</v>
      </c>
      <c r="G84" s="7">
        <f>G85</f>
        <v>250</v>
      </c>
      <c r="H84" s="10"/>
    </row>
    <row r="85" spans="2:8" ht="31.5">
      <c r="B85" s="20" t="str">
        <f>'6'!B77</f>
        <v>Иные закупки товаров, работ и услуг для обеспечения государственных (муниципальных) нужд</v>
      </c>
      <c r="C85" s="17" t="s">
        <v>151</v>
      </c>
      <c r="D85" s="17" t="s">
        <v>156</v>
      </c>
      <c r="E85" s="7" t="str">
        <f>'6'!F77</f>
        <v>78 0 00 23080</v>
      </c>
      <c r="F85" s="7" t="s">
        <v>183</v>
      </c>
      <c r="G85" s="7">
        <f>'6'!H77</f>
        <v>250</v>
      </c>
      <c r="H85" s="10"/>
    </row>
    <row r="86" spans="2:8">
      <c r="B86" s="21" t="str">
        <f>'6'!B78</f>
        <v>НАЦИОНАЛЬНАЯ ЭКОНОМИКА</v>
      </c>
      <c r="C86" s="17" t="s">
        <v>152</v>
      </c>
      <c r="D86" s="17" t="s">
        <v>174</v>
      </c>
      <c r="E86" s="7" t="s">
        <v>175</v>
      </c>
      <c r="F86" s="7" t="s">
        <v>174</v>
      </c>
      <c r="G86" s="15">
        <f>SUM(G87,G93,G98,G103)</f>
        <v>7973.1</v>
      </c>
      <c r="H86" s="10"/>
    </row>
    <row r="87" spans="2:8">
      <c r="B87" s="20" t="str">
        <f>'6'!B79</f>
        <v>Сельское хозяйство и рыболовство</v>
      </c>
      <c r="C87" s="17" t="s">
        <v>152</v>
      </c>
      <c r="D87" s="17" t="s">
        <v>159</v>
      </c>
      <c r="E87" s="7" t="s">
        <v>175</v>
      </c>
      <c r="F87" s="7" t="s">
        <v>174</v>
      </c>
      <c r="G87" s="15">
        <f>G88</f>
        <v>233.5</v>
      </c>
      <c r="H87" s="10"/>
    </row>
    <row r="88" spans="2:8">
      <c r="B88" s="20" t="str">
        <f>'6'!B80</f>
        <v>Мероприятия в области сельского хозяйства</v>
      </c>
      <c r="C88" s="17" t="s">
        <v>152</v>
      </c>
      <c r="D88" s="17" t="s">
        <v>159</v>
      </c>
      <c r="E88" s="7" t="str">
        <f>'6'!F80</f>
        <v>51 0 00 00000</v>
      </c>
      <c r="F88" s="7" t="s">
        <v>174</v>
      </c>
      <c r="G88" s="7">
        <f>SUM(G89,G91)</f>
        <v>233.5</v>
      </c>
      <c r="H88" s="10"/>
    </row>
    <row r="89" spans="2:8" ht="31.5">
      <c r="B89" s="20" t="str">
        <f>'6'!B81</f>
        <v>Проведение мероприятий по предотвращению распространения сорного растения борщевик Сосновского</v>
      </c>
      <c r="C89" s="17" t="s">
        <v>152</v>
      </c>
      <c r="D89" s="17" t="s">
        <v>159</v>
      </c>
      <c r="E89" s="7" t="str">
        <f>'6'!F81</f>
        <v>51 0 00 71400</v>
      </c>
      <c r="F89" s="7" t="s">
        <v>174</v>
      </c>
      <c r="G89" s="7">
        <f>G90</f>
        <v>231.2</v>
      </c>
      <c r="H89" s="10"/>
    </row>
    <row r="90" spans="2:8" ht="31.5">
      <c r="B90" s="20" t="str">
        <f>'6'!B82</f>
        <v>Иные закупки товаров, работ и услуг для обеспечения государственных (муниципальных) нужд</v>
      </c>
      <c r="C90" s="17" t="s">
        <v>152</v>
      </c>
      <c r="D90" s="17" t="s">
        <v>159</v>
      </c>
      <c r="E90" s="7" t="str">
        <f>'6'!F82</f>
        <v>51 0 00 71400</v>
      </c>
      <c r="F90" s="7" t="s">
        <v>183</v>
      </c>
      <c r="G90" s="7">
        <f>'6'!H82</f>
        <v>231.2</v>
      </c>
      <c r="H90" s="10"/>
    </row>
    <row r="91" spans="2:8" ht="31.5" customHeight="1">
      <c r="B91" s="20" t="str">
        <f>'6'!B83</f>
        <v>Софинансирование по проведение мероприятий по предотвращению распространения сорного растения борщевик Сосновского</v>
      </c>
      <c r="C91" s="17" t="s">
        <v>152</v>
      </c>
      <c r="D91" s="17" t="s">
        <v>159</v>
      </c>
      <c r="E91" s="7" t="str">
        <f>'6'!F83</f>
        <v>51 0 00 S1400</v>
      </c>
      <c r="F91" s="7" t="s">
        <v>174</v>
      </c>
      <c r="G91" s="7">
        <f>G92</f>
        <v>2.2999999999999998</v>
      </c>
      <c r="H91" s="10"/>
    </row>
    <row r="92" spans="2:8" ht="31.5">
      <c r="B92" s="20" t="str">
        <f>'6'!B84</f>
        <v>Иные закупки товаров, работ и услуг для обеспечения государственных (муниципальных) нужд</v>
      </c>
      <c r="C92" s="17" t="s">
        <v>152</v>
      </c>
      <c r="D92" s="17" t="s">
        <v>159</v>
      </c>
      <c r="E92" s="7" t="str">
        <f>'6'!F84</f>
        <v>51 0 00 S1400</v>
      </c>
      <c r="F92" s="7" t="s">
        <v>183</v>
      </c>
      <c r="G92" s="7">
        <f>'6'!H84</f>
        <v>2.2999999999999998</v>
      </c>
      <c r="H92" s="10"/>
    </row>
    <row r="93" spans="2:8">
      <c r="B93" s="20" t="str">
        <f>'6'!B85</f>
        <v>Транспорт</v>
      </c>
      <c r="C93" s="17" t="s">
        <v>152</v>
      </c>
      <c r="D93" s="17" t="s">
        <v>157</v>
      </c>
      <c r="E93" s="7" t="s">
        <v>175</v>
      </c>
      <c r="F93" s="7" t="s">
        <v>174</v>
      </c>
      <c r="G93" s="15">
        <f>G94</f>
        <v>1339.6</v>
      </c>
      <c r="H93" s="10"/>
    </row>
    <row r="94" spans="2:8" ht="47.25" customHeight="1">
      <c r="B94" s="20" t="str">
        <f>'6'!B86</f>
        <v>Муниципальная программа "Развитие транспортной системы на территории муниципального образования "Город Вытегра" Вытегорского муниципального района Вологодской области на 2022-2026 годы"</v>
      </c>
      <c r="C94" s="17" t="s">
        <v>152</v>
      </c>
      <c r="D94" s="17" t="s">
        <v>157</v>
      </c>
      <c r="E94" s="7" t="str">
        <f>'6'!F86</f>
        <v>02 0 00 00000</v>
      </c>
      <c r="F94" s="7" t="s">
        <v>174</v>
      </c>
      <c r="G94" s="7">
        <f t="shared" ref="G94:G95" si="1">G95</f>
        <v>1339.6</v>
      </c>
      <c r="H94" s="10"/>
    </row>
    <row r="95" spans="2:8" ht="31.5">
      <c r="B95" s="20" t="str">
        <f>'6'!B87</f>
        <v>Основное мероприятие 3 "Создание условий для содержания автобусного маршрута"</v>
      </c>
      <c r="C95" s="17" t="s">
        <v>152</v>
      </c>
      <c r="D95" s="17" t="s">
        <v>157</v>
      </c>
      <c r="E95" s="7" t="str">
        <f>'6'!F87</f>
        <v>02 0 03 00000</v>
      </c>
      <c r="F95" s="7" t="s">
        <v>174</v>
      </c>
      <c r="G95" s="7">
        <f t="shared" si="1"/>
        <v>1339.6</v>
      </c>
      <c r="H95" s="10"/>
    </row>
    <row r="96" spans="2:8" ht="31.5">
      <c r="B96" s="20" t="str">
        <f>'6'!B88</f>
        <v>Компенсация недополученных доходов транспортным организациям и индивидуальным предпринимателям</v>
      </c>
      <c r="C96" s="17" t="s">
        <v>152</v>
      </c>
      <c r="D96" s="17" t="s">
        <v>157</v>
      </c>
      <c r="E96" s="7" t="str">
        <f>'6'!F88</f>
        <v>02 0 03 60620</v>
      </c>
      <c r="F96" s="7" t="s">
        <v>174</v>
      </c>
      <c r="G96" s="7">
        <f>G97</f>
        <v>1339.6</v>
      </c>
      <c r="H96" s="10"/>
    </row>
    <row r="97" spans="2:8">
      <c r="B97" s="20" t="str">
        <f>'6'!B89</f>
        <v>Иные бюджетные ассигнования</v>
      </c>
      <c r="C97" s="17" t="s">
        <v>152</v>
      </c>
      <c r="D97" s="17" t="s">
        <v>157</v>
      </c>
      <c r="E97" s="7" t="str">
        <f>'6'!F89</f>
        <v>02 0 03 60620</v>
      </c>
      <c r="F97" s="17" t="s">
        <v>343</v>
      </c>
      <c r="G97" s="7">
        <f>'6'!H89</f>
        <v>1339.6</v>
      </c>
      <c r="H97" s="10"/>
    </row>
    <row r="98" spans="2:8">
      <c r="B98" s="20" t="str">
        <f>'6'!B90</f>
        <v>Дорожное хозяйство (дорожные фонды)</v>
      </c>
      <c r="C98" s="17" t="s">
        <v>152</v>
      </c>
      <c r="D98" s="17" t="s">
        <v>158</v>
      </c>
      <c r="E98" s="7" t="s">
        <v>175</v>
      </c>
      <c r="F98" s="7" t="s">
        <v>174</v>
      </c>
      <c r="G98" s="15">
        <f t="shared" ref="G98:G100" si="2">G99</f>
        <v>6300</v>
      </c>
      <c r="H98" s="10"/>
    </row>
    <row r="99" spans="2:8" ht="47.25" customHeight="1">
      <c r="B99" s="20" t="str">
        <f>'6'!B91</f>
        <v>Муниципальная программа "Развитие транспортной системы на территории муниципального образования "Город Вытегра" Вытегорского муниципального района Вологодской области на 2022-2026 годы"</v>
      </c>
      <c r="C99" s="17" t="s">
        <v>152</v>
      </c>
      <c r="D99" s="17" t="s">
        <v>158</v>
      </c>
      <c r="E99" s="7" t="str">
        <f>'6'!F91</f>
        <v>02 0 00 00000</v>
      </c>
      <c r="F99" s="7" t="s">
        <v>174</v>
      </c>
      <c r="G99" s="7">
        <f t="shared" si="2"/>
        <v>6300</v>
      </c>
      <c r="H99" s="10"/>
    </row>
    <row r="100" spans="2:8" ht="31.5">
      <c r="B100" s="20" t="str">
        <f>'6'!B92</f>
        <v>Основное мероприятие 2 "Содержание автомобильных дорог и искусственных сооружений"</v>
      </c>
      <c r="C100" s="17" t="s">
        <v>152</v>
      </c>
      <c r="D100" s="17" t="s">
        <v>158</v>
      </c>
      <c r="E100" s="7" t="str">
        <f>'6'!F92</f>
        <v>02 0 02 00000</v>
      </c>
      <c r="F100" s="7" t="s">
        <v>174</v>
      </c>
      <c r="G100" s="7">
        <f t="shared" si="2"/>
        <v>6300</v>
      </c>
      <c r="H100" s="10"/>
    </row>
    <row r="101" spans="2:8" ht="31.5" customHeight="1">
      <c r="B101" s="20" t="str">
        <f>'6'!B93</f>
        <v>Осуществление дорожной деятельности в отношении автомобильных дорог общего пользования местного значения поселения</v>
      </c>
      <c r="C101" s="17" t="s">
        <v>152</v>
      </c>
      <c r="D101" s="17" t="s">
        <v>158</v>
      </c>
      <c r="E101" s="7" t="str">
        <f>'6'!F93</f>
        <v>02 0 02 20200</v>
      </c>
      <c r="F101" s="7" t="s">
        <v>174</v>
      </c>
      <c r="G101" s="7">
        <f>G102</f>
        <v>6300</v>
      </c>
      <c r="H101" s="10"/>
    </row>
    <row r="102" spans="2:8" ht="31.5">
      <c r="B102" s="20" t="str">
        <f>'6'!B94</f>
        <v>Иные закупки товаров, работ и услуг для обеспечения государственных (муниципальных) нужд</v>
      </c>
      <c r="C102" s="17" t="s">
        <v>152</v>
      </c>
      <c r="D102" s="17" t="s">
        <v>158</v>
      </c>
      <c r="E102" s="7" t="str">
        <f>'6'!F94</f>
        <v>02 0 02 20200</v>
      </c>
      <c r="F102" s="7" t="s">
        <v>183</v>
      </c>
      <c r="G102" s="7">
        <f>'6'!H94</f>
        <v>6300</v>
      </c>
      <c r="H102" s="10"/>
    </row>
    <row r="103" spans="2:8">
      <c r="B103" s="20" t="str">
        <f>'6'!B95</f>
        <v>Другие вопросы в области национальной экономики</v>
      </c>
      <c r="C103" s="17" t="s">
        <v>152</v>
      </c>
      <c r="D103" s="17" t="s">
        <v>160</v>
      </c>
      <c r="E103" s="7" t="s">
        <v>175</v>
      </c>
      <c r="F103" s="7" t="s">
        <v>174</v>
      </c>
      <c r="G103" s="15">
        <f t="shared" ref="G103:G104" si="3">G104</f>
        <v>100</v>
      </c>
      <c r="H103" s="10"/>
    </row>
    <row r="104" spans="2:8" ht="31.5">
      <c r="B104" s="20" t="str">
        <f>'6'!B96</f>
        <v>Реализация муниципальных функций, связанных с общегосударственным управлением</v>
      </c>
      <c r="C104" s="17" t="s">
        <v>152</v>
      </c>
      <c r="D104" s="17" t="s">
        <v>160</v>
      </c>
      <c r="E104" s="7" t="str">
        <f>'6'!F96</f>
        <v>97 0 00 00000</v>
      </c>
      <c r="F104" s="7" t="s">
        <v>174</v>
      </c>
      <c r="G104" s="7">
        <f t="shared" si="3"/>
        <v>100</v>
      </c>
      <c r="H104" s="10"/>
    </row>
    <row r="105" spans="2:8" ht="31.5">
      <c r="B105" s="20" t="str">
        <f>'6'!B97</f>
        <v>Организация работ по оценке в отношении земельных участков и объектов недвижимого имущества</v>
      </c>
      <c r="C105" s="17" t="s">
        <v>152</v>
      </c>
      <c r="D105" s="17" t="s">
        <v>160</v>
      </c>
      <c r="E105" s="7" t="str">
        <f>'6'!F97</f>
        <v>97 0 00 20580</v>
      </c>
      <c r="F105" s="7" t="s">
        <v>174</v>
      </c>
      <c r="G105" s="7">
        <f>G106</f>
        <v>100</v>
      </c>
      <c r="H105" s="10"/>
    </row>
    <row r="106" spans="2:8" ht="31.5">
      <c r="B106" s="20" t="str">
        <f>'6'!B98</f>
        <v>Иные закупки товаров, работ и услуг для обеспечения государственных (муниципальных) нужд</v>
      </c>
      <c r="C106" s="17" t="s">
        <v>152</v>
      </c>
      <c r="D106" s="17" t="s">
        <v>160</v>
      </c>
      <c r="E106" s="7" t="str">
        <f>'6'!F98</f>
        <v>97 0 00 20580</v>
      </c>
      <c r="F106" s="7" t="s">
        <v>183</v>
      </c>
      <c r="G106" s="7">
        <f>'6'!H98</f>
        <v>100</v>
      </c>
      <c r="H106" s="10"/>
    </row>
    <row r="107" spans="2:8">
      <c r="B107" s="21" t="str">
        <f>'6'!B99</f>
        <v>ЖИЛИЩНО-КОММУНАЛЬНОЕ ХОЗЯЙСТВО</v>
      </c>
      <c r="C107" s="17" t="s">
        <v>159</v>
      </c>
      <c r="D107" s="17" t="s">
        <v>174</v>
      </c>
      <c r="E107" s="7" t="s">
        <v>175</v>
      </c>
      <c r="F107" s="7" t="s">
        <v>174</v>
      </c>
      <c r="G107" s="15">
        <f>SUM(G108,G117,G146)</f>
        <v>277689.59999999998</v>
      </c>
      <c r="H107" s="10"/>
    </row>
    <row r="108" spans="2:8">
      <c r="B108" s="20" t="str">
        <f>'6'!B100</f>
        <v xml:space="preserve">Жилищное хозяйство </v>
      </c>
      <c r="C108" s="17" t="s">
        <v>159</v>
      </c>
      <c r="D108" s="17" t="s">
        <v>150</v>
      </c>
      <c r="E108" s="7" t="s">
        <v>175</v>
      </c>
      <c r="F108" s="7" t="s">
        <v>174</v>
      </c>
      <c r="G108" s="15">
        <f>G109</f>
        <v>3248</v>
      </c>
      <c r="H108" s="10"/>
    </row>
    <row r="109" spans="2:8">
      <c r="B109" s="20" t="str">
        <f>'6'!B101</f>
        <v>Мероприятия в области жилищно-коммунального хозяйства</v>
      </c>
      <c r="C109" s="17" t="s">
        <v>159</v>
      </c>
      <c r="D109" s="17" t="s">
        <v>150</v>
      </c>
      <c r="E109" s="7" t="str">
        <f>'6'!F101</f>
        <v>85 0 00 00000</v>
      </c>
      <c r="F109" s="7" t="s">
        <v>174</v>
      </c>
      <c r="G109" s="7">
        <f>G110</f>
        <v>3248</v>
      </c>
      <c r="H109" s="10"/>
    </row>
    <row r="110" spans="2:8">
      <c r="B110" s="20" t="str">
        <f>'6'!B102</f>
        <v>Мероприятия в области жилищного хозяйства</v>
      </c>
      <c r="C110" s="17" t="s">
        <v>159</v>
      </c>
      <c r="D110" s="17" t="s">
        <v>150</v>
      </c>
      <c r="E110" s="7" t="str">
        <f>'6'!F102</f>
        <v>85 1 00 00000</v>
      </c>
      <c r="F110" s="7" t="s">
        <v>174</v>
      </c>
      <c r="G110" s="7">
        <f>SUM(G111,G113,G115)</f>
        <v>3248</v>
      </c>
      <c r="H110" s="10"/>
    </row>
    <row r="111" spans="2:8">
      <c r="B111" s="16" t="str">
        <f>'6'!B103</f>
        <v xml:space="preserve">Мероприятия по капитальному ремонту муниципального жилищного фонда </v>
      </c>
      <c r="C111" s="17" t="s">
        <v>159</v>
      </c>
      <c r="D111" s="17" t="s">
        <v>150</v>
      </c>
      <c r="E111" s="7" t="str">
        <f>'6'!F103</f>
        <v>85 1 00 20210</v>
      </c>
      <c r="F111" s="7" t="s">
        <v>174</v>
      </c>
      <c r="G111" s="7">
        <f>G112</f>
        <v>0</v>
      </c>
      <c r="H111" s="10"/>
    </row>
    <row r="112" spans="2:8" ht="31.5">
      <c r="B112" s="20" t="str">
        <f>'6'!B104</f>
        <v>Иные закупки товаров, работ и услуг для обеспечения государственных (муниципальных) нужд</v>
      </c>
      <c r="C112" s="17" t="s">
        <v>159</v>
      </c>
      <c r="D112" s="17" t="s">
        <v>150</v>
      </c>
      <c r="E112" s="7" t="str">
        <f>'6'!F104</f>
        <v>85 1 00 20210</v>
      </c>
      <c r="F112" s="7" t="s">
        <v>183</v>
      </c>
      <c r="G112" s="7">
        <f>'6'!H104</f>
        <v>0</v>
      </c>
      <c r="H112" s="10"/>
    </row>
    <row r="113" spans="2:8">
      <c r="B113" s="20" t="str">
        <f>'6'!B105</f>
        <v>Взносы в фонд капитального ремонта</v>
      </c>
      <c r="C113" s="17" t="s">
        <v>159</v>
      </c>
      <c r="D113" s="17" t="s">
        <v>150</v>
      </c>
      <c r="E113" s="7" t="str">
        <f>'6'!F105</f>
        <v>85 1 00 20360</v>
      </c>
      <c r="F113" s="7" t="s">
        <v>174</v>
      </c>
      <c r="G113" s="7">
        <f>G114</f>
        <v>600</v>
      </c>
      <c r="H113" s="10"/>
    </row>
    <row r="114" spans="2:8" ht="31.5">
      <c r="B114" s="20" t="str">
        <f>'6'!B106</f>
        <v>Иные закупки товаров, работ и услуг для обеспечения государственных (муниципальных) нужд</v>
      </c>
      <c r="C114" s="17" t="s">
        <v>159</v>
      </c>
      <c r="D114" s="17" t="s">
        <v>150</v>
      </c>
      <c r="E114" s="7" t="str">
        <f>'6'!F106</f>
        <v>85 1 00 20360</v>
      </c>
      <c r="F114" s="7" t="s">
        <v>183</v>
      </c>
      <c r="G114" s="7">
        <f>'6'!H106</f>
        <v>600</v>
      </c>
      <c r="H114" s="10"/>
    </row>
    <row r="115" spans="2:8">
      <c r="B115" s="20" t="str">
        <f>'6'!B107</f>
        <v xml:space="preserve">Прочие мероприятия в сфере жилищного хозяйства </v>
      </c>
      <c r="C115" s="17" t="s">
        <v>159</v>
      </c>
      <c r="D115" s="17" t="s">
        <v>150</v>
      </c>
      <c r="E115" s="7" t="str">
        <f>'6'!F107</f>
        <v>85 1 00 20370</v>
      </c>
      <c r="F115" s="7" t="s">
        <v>174</v>
      </c>
      <c r="G115" s="7">
        <f>G116</f>
        <v>2648</v>
      </c>
      <c r="H115" s="10"/>
    </row>
    <row r="116" spans="2:8" ht="31.5">
      <c r="B116" s="20" t="str">
        <f>'6'!B108</f>
        <v>Иные закупки товаров, работ и услуг для обеспечения государственных (муниципальных) нужд</v>
      </c>
      <c r="C116" s="17" t="s">
        <v>159</v>
      </c>
      <c r="D116" s="17" t="s">
        <v>150</v>
      </c>
      <c r="E116" s="7" t="str">
        <f>'6'!F108</f>
        <v>85 1 00 20370</v>
      </c>
      <c r="F116" s="7" t="s">
        <v>183</v>
      </c>
      <c r="G116" s="7">
        <f>'6'!H108</f>
        <v>2648</v>
      </c>
      <c r="H116" s="10"/>
    </row>
    <row r="117" spans="2:8">
      <c r="B117" s="20" t="str">
        <f>'6'!B109</f>
        <v>Коммунальное хозяйство</v>
      </c>
      <c r="C117" s="17" t="s">
        <v>159</v>
      </c>
      <c r="D117" s="17" t="s">
        <v>161</v>
      </c>
      <c r="E117" s="7" t="s">
        <v>175</v>
      </c>
      <c r="F117" s="7" t="s">
        <v>174</v>
      </c>
      <c r="G117" s="15">
        <f>SUM(G118,G142)</f>
        <v>135917</v>
      </c>
      <c r="H117" s="10"/>
    </row>
    <row r="118" spans="2:8" ht="78.75">
      <c r="B118" s="21" t="str">
        <f>'6'!B110</f>
        <v>Муниципальная программа "Комплексное развитие систем коммунальной инфраструктуры в сфере водоснабжения и водоотведения муниципального образования "Город Вытегра" Вытегорского муниципального района Вологодской области на 2021-2023 годы"</v>
      </c>
      <c r="C118" s="17" t="s">
        <v>159</v>
      </c>
      <c r="D118" s="17" t="s">
        <v>161</v>
      </c>
      <c r="E118" s="7" t="str">
        <f>'6'!F110</f>
        <v>01 0 00 00000</v>
      </c>
      <c r="F118" s="7" t="s">
        <v>174</v>
      </c>
      <c r="G118" s="7">
        <f>SUM(G119,G133)</f>
        <v>133569.60000000001</v>
      </c>
      <c r="H118" s="10"/>
    </row>
    <row r="119" spans="2:8" ht="47.25">
      <c r="B119" s="20" t="str">
        <f>'6'!B111</f>
        <v>Подпрограмма 1 "Комплексное развитие систем коммунальной инфраструктуры в сфере водоснабжения муниципального образования "Город Вытегра"</v>
      </c>
      <c r="C119" s="17" t="s">
        <v>159</v>
      </c>
      <c r="D119" s="17" t="s">
        <v>161</v>
      </c>
      <c r="E119" s="7" t="str">
        <f>'6'!F111</f>
        <v>01 1 00 00000</v>
      </c>
      <c r="F119" s="7" t="s">
        <v>174</v>
      </c>
      <c r="G119" s="7">
        <f>SUM(G120,G127,G130)</f>
        <v>105273</v>
      </c>
      <c r="H119" s="10"/>
    </row>
    <row r="120" spans="2:8" ht="31.5">
      <c r="B120" s="20" t="str">
        <f>'6'!B112</f>
        <v>Основное мероприятие 1 "Строительство и реконструкция (модернизация) объектов питьевого водоснабжения"</v>
      </c>
      <c r="C120" s="17" t="s">
        <v>159</v>
      </c>
      <c r="D120" s="17" t="s">
        <v>161</v>
      </c>
      <c r="E120" s="7" t="str">
        <f>'6'!F112</f>
        <v>01 1 01 00000</v>
      </c>
      <c r="F120" s="7" t="s">
        <v>174</v>
      </c>
      <c r="G120" s="7">
        <f>SUM(G123,G125,G121)</f>
        <v>11100</v>
      </c>
      <c r="H120" s="10"/>
    </row>
    <row r="121" spans="2:8" ht="29.25" customHeight="1">
      <c r="B121" s="20" t="str">
        <f>'6'!B113</f>
        <v>Мероприятия по строительству, реконструкции (модернизации) объектов питьевого водоснабжения</v>
      </c>
      <c r="C121" s="17" t="s">
        <v>159</v>
      </c>
      <c r="D121" s="17" t="s">
        <v>161</v>
      </c>
      <c r="E121" s="7" t="str">
        <f>'6'!F113</f>
        <v>01 1 01 20130</v>
      </c>
      <c r="F121" s="7"/>
      <c r="G121" s="7">
        <f>G122</f>
        <v>1200</v>
      </c>
      <c r="H121" s="10"/>
    </row>
    <row r="122" spans="2:8">
      <c r="B122" s="20" t="str">
        <f>'6'!B114</f>
        <v>Бюджетные инвестиции</v>
      </c>
      <c r="C122" s="17" t="s">
        <v>159</v>
      </c>
      <c r="D122" s="17" t="s">
        <v>161</v>
      </c>
      <c r="E122" s="7" t="str">
        <f>E121</f>
        <v>01 1 01 20130</v>
      </c>
      <c r="F122" s="7" t="s">
        <v>272</v>
      </c>
      <c r="G122" s="7">
        <f>'6'!H114</f>
        <v>1200</v>
      </c>
      <c r="H122" s="10"/>
    </row>
    <row r="123" spans="2:8" ht="31.5">
      <c r="B123" s="20" t="str">
        <f>'6'!B115</f>
        <v>Мероприятия по проектированию объектов централизованных систем водоснабжения</v>
      </c>
      <c r="C123" s="17" t="s">
        <v>159</v>
      </c>
      <c r="D123" s="17" t="s">
        <v>161</v>
      </c>
      <c r="E123" s="7" t="str">
        <f>'6'!F115</f>
        <v>01 1 01 73040</v>
      </c>
      <c r="F123" s="7" t="s">
        <v>174</v>
      </c>
      <c r="G123" s="7">
        <f>G124</f>
        <v>9603</v>
      </c>
      <c r="H123" s="10"/>
    </row>
    <row r="124" spans="2:8">
      <c r="B124" s="20" t="str">
        <f>'6'!B116</f>
        <v>Бюджетные инвестиции</v>
      </c>
      <c r="C124" s="17" t="s">
        <v>159</v>
      </c>
      <c r="D124" s="17" t="s">
        <v>161</v>
      </c>
      <c r="E124" s="7" t="str">
        <f>'6'!F116</f>
        <v>01 1 01 73040</v>
      </c>
      <c r="F124" s="7" t="s">
        <v>272</v>
      </c>
      <c r="G124" s="7">
        <f>'6'!H116</f>
        <v>9603</v>
      </c>
      <c r="H124" s="10"/>
    </row>
    <row r="125" spans="2:8" ht="31.5">
      <c r="B125" s="20" t="str">
        <f>'6'!B117</f>
        <v>Софинансирование мероприятий по проектированию объектов централизованных систем водоснабжения</v>
      </c>
      <c r="C125" s="17" t="s">
        <v>159</v>
      </c>
      <c r="D125" s="17" t="s">
        <v>161</v>
      </c>
      <c r="E125" s="7" t="str">
        <f>'6'!F117</f>
        <v>01 1 01 S3040</v>
      </c>
      <c r="F125" s="7" t="s">
        <v>174</v>
      </c>
      <c r="G125" s="7">
        <f>G126</f>
        <v>297</v>
      </c>
      <c r="H125" s="10"/>
    </row>
    <row r="126" spans="2:8">
      <c r="B126" s="20" t="str">
        <f>'6'!B118</f>
        <v>Бюджетные инвестиции</v>
      </c>
      <c r="C126" s="17" t="s">
        <v>159</v>
      </c>
      <c r="D126" s="17" t="s">
        <v>161</v>
      </c>
      <c r="E126" s="7" t="str">
        <f>'6'!F118</f>
        <v>01 1 01 S3040</v>
      </c>
      <c r="F126" s="7" t="s">
        <v>272</v>
      </c>
      <c r="G126" s="7">
        <f>'6'!H118</f>
        <v>297</v>
      </c>
      <c r="H126" s="10"/>
    </row>
    <row r="127" spans="2:8" ht="31.5">
      <c r="B127" s="20" t="str">
        <f>'6'!B119</f>
        <v>Основное мероприятие 3 "Текущий и капитальный ремонт водопроводных сетей"</v>
      </c>
      <c r="C127" s="17" t="s">
        <v>159</v>
      </c>
      <c r="D127" s="17" t="s">
        <v>161</v>
      </c>
      <c r="E127" s="7" t="str">
        <f>'6'!F119</f>
        <v>01 1 03 00000</v>
      </c>
      <c r="F127" s="7" t="s">
        <v>174</v>
      </c>
      <c r="G127" s="7">
        <f>G128</f>
        <v>441.5</v>
      </c>
      <c r="H127" s="10"/>
    </row>
    <row r="128" spans="2:8">
      <c r="B128" s="16" t="str">
        <f>'6'!B120</f>
        <v>Мероприятия по текущему и капитальному ремонту водопроводных сетей</v>
      </c>
      <c r="C128" s="17" t="s">
        <v>159</v>
      </c>
      <c r="D128" s="17" t="s">
        <v>161</v>
      </c>
      <c r="E128" s="7" t="str">
        <f>'6'!F120</f>
        <v>01 1 03 20360</v>
      </c>
      <c r="F128" s="7" t="s">
        <v>174</v>
      </c>
      <c r="G128" s="7">
        <f>G129</f>
        <v>441.5</v>
      </c>
      <c r="H128" s="10"/>
    </row>
    <row r="129" spans="2:8" ht="31.5">
      <c r="B129" s="20" t="str">
        <f>'6'!B121</f>
        <v>Иные закупки товаров, работ и услуг для обеспечения государственных (муниципальных) нужд</v>
      </c>
      <c r="C129" s="17" t="s">
        <v>159</v>
      </c>
      <c r="D129" s="17" t="s">
        <v>161</v>
      </c>
      <c r="E129" s="7" t="str">
        <f>'6'!F121</f>
        <v>01 1 03 20360</v>
      </c>
      <c r="F129" s="7" t="s">
        <v>183</v>
      </c>
      <c r="G129" s="7">
        <f>'6'!H121</f>
        <v>441.5</v>
      </c>
      <c r="H129" s="10"/>
    </row>
    <row r="130" spans="2:8" ht="47.25">
      <c r="B130" s="20" t="str">
        <f>'6'!B122</f>
        <v>Основное мероприятие 2 "Строительство и реконструкция (модернизация) объектов питьевого водоснабжения в рамках регионального проекта "Чистая вода"</v>
      </c>
      <c r="C130" s="17" t="s">
        <v>159</v>
      </c>
      <c r="D130" s="17" t="s">
        <v>161</v>
      </c>
      <c r="E130" s="7" t="str">
        <f>'6'!F122</f>
        <v>01 1 F5 00000</v>
      </c>
      <c r="F130" s="7" t="s">
        <v>174</v>
      </c>
      <c r="G130" s="7">
        <f>G131</f>
        <v>93731.5</v>
      </c>
      <c r="H130" s="10"/>
    </row>
    <row r="131" spans="2:8" ht="31.5" customHeight="1">
      <c r="B131" s="20" t="str">
        <f>'6'!B123</f>
        <v>Мероприятия на строительство, реконструкцию (модернизацию) объектов питьевого водоснабжения в рамках регионального проекта "Чистая вода""</v>
      </c>
      <c r="C131" s="17" t="s">
        <v>159</v>
      </c>
      <c r="D131" s="17" t="s">
        <v>161</v>
      </c>
      <c r="E131" s="7" t="str">
        <f>'6'!F123</f>
        <v>01 1 F5 52430</v>
      </c>
      <c r="F131" s="7" t="s">
        <v>174</v>
      </c>
      <c r="G131" s="7">
        <f>G132</f>
        <v>93731.5</v>
      </c>
      <c r="H131" s="10"/>
    </row>
    <row r="132" spans="2:8">
      <c r="B132" s="20" t="str">
        <f>'6'!B124</f>
        <v>Бюджетные инвестиции</v>
      </c>
      <c r="C132" s="17" t="s">
        <v>159</v>
      </c>
      <c r="D132" s="17" t="s">
        <v>161</v>
      </c>
      <c r="E132" s="7" t="str">
        <f>'6'!F124</f>
        <v>01 1 F5 52430</v>
      </c>
      <c r="F132" s="7" t="s">
        <v>272</v>
      </c>
      <c r="G132" s="7">
        <f>'6'!H124</f>
        <v>93731.5</v>
      </c>
      <c r="H132" s="10"/>
    </row>
    <row r="133" spans="2:8" ht="47.25">
      <c r="B133" s="20" t="str">
        <f>'6'!B125</f>
        <v>Подпрограмма 2 "Комплексное развитие систем коммунальной инфраструктуры в сфере водоотведения муниципального образования "Город Вытегра"</v>
      </c>
      <c r="C133" s="17" t="s">
        <v>159</v>
      </c>
      <c r="D133" s="17" t="s">
        <v>161</v>
      </c>
      <c r="E133" s="7" t="str">
        <f>'6'!F125</f>
        <v>01 2 00 00000</v>
      </c>
      <c r="F133" s="7" t="s">
        <v>174</v>
      </c>
      <c r="G133" s="7">
        <f>SUM(G134,G139)</f>
        <v>28296.600000000002</v>
      </c>
      <c r="H133" s="10"/>
    </row>
    <row r="134" spans="2:8" ht="31.5">
      <c r="B134" s="20" t="str">
        <f>'6'!B126</f>
        <v>Основное мероприятие 1 "Строительство и реконструкция (модернизация) объектов водоотведения"</v>
      </c>
      <c r="C134" s="17" t="s">
        <v>159</v>
      </c>
      <c r="D134" s="17" t="s">
        <v>161</v>
      </c>
      <c r="E134" s="7" t="str">
        <f>'6'!F126</f>
        <v>01 2 01 00000</v>
      </c>
      <c r="F134" s="7" t="s">
        <v>174</v>
      </c>
      <c r="G134" s="7">
        <f>SUM(G135,G137)</f>
        <v>28108.100000000002</v>
      </c>
      <c r="H134" s="10"/>
    </row>
    <row r="135" spans="2:8" ht="31.5">
      <c r="B135" s="20" t="str">
        <f>'6'!B127</f>
        <v>Мероприятия по строительству, реконструкции и капитальный ремонт централизованных систем водоотведения</v>
      </c>
      <c r="C135" s="17" t="s">
        <v>159</v>
      </c>
      <c r="D135" s="17" t="s">
        <v>161</v>
      </c>
      <c r="E135" s="7" t="str">
        <f>'6'!F127</f>
        <v>01 2 01 73040</v>
      </c>
      <c r="F135" s="7" t="s">
        <v>174</v>
      </c>
      <c r="G135" s="7">
        <f>G136</f>
        <v>26500.7</v>
      </c>
      <c r="H135" s="10"/>
    </row>
    <row r="136" spans="2:8">
      <c r="B136" s="20" t="str">
        <f>'6'!B128</f>
        <v>Бюджетные инвестиции</v>
      </c>
      <c r="C136" s="17" t="s">
        <v>159</v>
      </c>
      <c r="D136" s="17" t="s">
        <v>161</v>
      </c>
      <c r="E136" s="7" t="str">
        <f>'6'!F128</f>
        <v>01 2 01 73040</v>
      </c>
      <c r="F136" s="7" t="s">
        <v>272</v>
      </c>
      <c r="G136" s="7">
        <f>'6'!H128</f>
        <v>26500.7</v>
      </c>
      <c r="H136" s="10"/>
    </row>
    <row r="137" spans="2:8" ht="31.5">
      <c r="B137" s="20" t="str">
        <f>'6'!B129</f>
        <v>Софинансирование мероприятия по строительству, реконструкции и капитальному ремонту централизованных систем водоотведения</v>
      </c>
      <c r="C137" s="17" t="s">
        <v>159</v>
      </c>
      <c r="D137" s="17" t="s">
        <v>161</v>
      </c>
      <c r="E137" s="7" t="str">
        <f>'6'!F129</f>
        <v>01 2 01 S3040</v>
      </c>
      <c r="F137" s="7" t="s">
        <v>174</v>
      </c>
      <c r="G137" s="7">
        <f>G138</f>
        <v>1607.4</v>
      </c>
      <c r="H137" s="10"/>
    </row>
    <row r="138" spans="2:8">
      <c r="B138" s="20" t="str">
        <f>'6'!B130</f>
        <v>Бюджетные инвестиции</v>
      </c>
      <c r="C138" s="17" t="s">
        <v>159</v>
      </c>
      <c r="D138" s="17" t="s">
        <v>161</v>
      </c>
      <c r="E138" s="7" t="str">
        <f>'6'!F130</f>
        <v>01 2 01 S3040</v>
      </c>
      <c r="F138" s="7" t="s">
        <v>272</v>
      </c>
      <c r="G138" s="7">
        <f>'6'!H130</f>
        <v>1607.4</v>
      </c>
      <c r="H138" s="10"/>
    </row>
    <row r="139" spans="2:8" ht="31.5">
      <c r="B139" s="20" t="str">
        <f>'6'!B131</f>
        <v>Основное мероприятие 2 "Текущий и капитальный ремонт канализационных сетей"</v>
      </c>
      <c r="C139" s="17" t="s">
        <v>159</v>
      </c>
      <c r="D139" s="17" t="s">
        <v>161</v>
      </c>
      <c r="E139" s="7" t="str">
        <f>'6'!F131</f>
        <v>01 2 02 00000</v>
      </c>
      <c r="F139" s="7" t="s">
        <v>174</v>
      </c>
      <c r="G139" s="7">
        <f>SUM(G140)</f>
        <v>188.5</v>
      </c>
      <c r="H139" s="10"/>
    </row>
    <row r="140" spans="2:8">
      <c r="B140" s="16" t="str">
        <f>'6'!B132</f>
        <v>Мероприятия по текущему и капитальному ремонту канализационных сетей</v>
      </c>
      <c r="C140" s="17" t="s">
        <v>159</v>
      </c>
      <c r="D140" s="17" t="s">
        <v>161</v>
      </c>
      <c r="E140" s="7" t="str">
        <f>'6'!F132</f>
        <v>01 2 02 20360</v>
      </c>
      <c r="F140" s="7" t="s">
        <v>174</v>
      </c>
      <c r="G140" s="7">
        <f>G141</f>
        <v>188.5</v>
      </c>
      <c r="H140" s="10"/>
    </row>
    <row r="141" spans="2:8" ht="31.5">
      <c r="B141" s="20" t="str">
        <f>'6'!B133</f>
        <v>Иные закупки товаров, работ и услуг для обеспечения государственных (муниципальных) нужд</v>
      </c>
      <c r="C141" s="17" t="s">
        <v>159</v>
      </c>
      <c r="D141" s="17" t="s">
        <v>161</v>
      </c>
      <c r="E141" s="7" t="str">
        <f>'6'!F133</f>
        <v>01 2 02 20360</v>
      </c>
      <c r="F141" s="7" t="s">
        <v>183</v>
      </c>
      <c r="G141" s="7">
        <f>'6'!H133</f>
        <v>188.5</v>
      </c>
      <c r="H141" s="10"/>
    </row>
    <row r="142" spans="2:8">
      <c r="B142" s="20" t="str">
        <f>'6'!B134</f>
        <v>Мероприятия в области жилищно-коммунального хозяйства</v>
      </c>
      <c r="C142" s="17" t="s">
        <v>159</v>
      </c>
      <c r="D142" s="17" t="s">
        <v>161</v>
      </c>
      <c r="E142" s="7" t="str">
        <f>'6'!F134</f>
        <v>85 0 00 00000</v>
      </c>
      <c r="F142" s="7" t="s">
        <v>174</v>
      </c>
      <c r="G142" s="7">
        <f>G143</f>
        <v>2347.4</v>
      </c>
      <c r="H142" s="10"/>
    </row>
    <row r="143" spans="2:8">
      <c r="B143" s="20" t="str">
        <f>'6'!B135</f>
        <v>Мероприятия в области коммунального хозяйства</v>
      </c>
      <c r="C143" s="17" t="s">
        <v>159</v>
      </c>
      <c r="D143" s="17" t="s">
        <v>161</v>
      </c>
      <c r="E143" s="7" t="str">
        <f>'6'!F135</f>
        <v>85 2 00 00000</v>
      </c>
      <c r="F143" s="7" t="s">
        <v>174</v>
      </c>
      <c r="G143" s="7">
        <f>G144</f>
        <v>2347.4</v>
      </c>
      <c r="H143" s="10"/>
    </row>
    <row r="144" spans="2:8">
      <c r="B144" s="20" t="str">
        <f>'6'!B136</f>
        <v>Прочие мероприятия по коммунальному хозяйству</v>
      </c>
      <c r="C144" s="17" t="s">
        <v>159</v>
      </c>
      <c r="D144" s="17" t="s">
        <v>161</v>
      </c>
      <c r="E144" s="7" t="str">
        <f>'6'!F136</f>
        <v>85 2 00 20350</v>
      </c>
      <c r="F144" s="7" t="s">
        <v>174</v>
      </c>
      <c r="G144" s="7">
        <f>G145</f>
        <v>2347.4</v>
      </c>
      <c r="H144" s="10"/>
    </row>
    <row r="145" spans="2:8" ht="31.5">
      <c r="B145" s="20" t="str">
        <f>'6'!B137</f>
        <v>Иные закупки товаров, работ и услуг для обеспечения государственных (муниципальных) нужд</v>
      </c>
      <c r="C145" s="17" t="s">
        <v>159</v>
      </c>
      <c r="D145" s="17" t="s">
        <v>161</v>
      </c>
      <c r="E145" s="7" t="str">
        <f>'6'!F137</f>
        <v>85 2 00 20350</v>
      </c>
      <c r="F145" s="7" t="s">
        <v>183</v>
      </c>
      <c r="G145" s="7">
        <f>'6'!H137</f>
        <v>2347.4</v>
      </c>
      <c r="H145" s="10"/>
    </row>
    <row r="146" spans="2:8">
      <c r="B146" s="20" t="str">
        <f>'6'!B138</f>
        <v>Благоустройство</v>
      </c>
      <c r="C146" s="17" t="s">
        <v>159</v>
      </c>
      <c r="D146" s="17" t="s">
        <v>151</v>
      </c>
      <c r="E146" s="7" t="s">
        <v>175</v>
      </c>
      <c r="F146" s="7" t="s">
        <v>174</v>
      </c>
      <c r="G146" s="15">
        <f>SUM(G147,G157)</f>
        <v>138524.6</v>
      </c>
      <c r="H146" s="10"/>
    </row>
    <row r="147" spans="2:8">
      <c r="B147" s="20" t="str">
        <f>'6'!B139</f>
        <v>Иные межбюджетные трансферты</v>
      </c>
      <c r="C147" s="17" t="s">
        <v>159</v>
      </c>
      <c r="D147" s="17" t="s">
        <v>151</v>
      </c>
      <c r="E147" s="7" t="str">
        <f>'6'!F139</f>
        <v>76 0 00 00000</v>
      </c>
      <c r="F147" s="7" t="s">
        <v>174</v>
      </c>
      <c r="G147" s="7">
        <f>G148</f>
        <v>921.40000000000009</v>
      </c>
      <c r="H147" s="10"/>
    </row>
    <row r="148" spans="2:8" ht="31.5">
      <c r="B148" s="20" t="str">
        <f>'6'!B140</f>
        <v>Иные межбюджетные трансферты на осуществление полномочий на реализацию мероприятий по благоустройству территорий</v>
      </c>
      <c r="C148" s="17" t="s">
        <v>159</v>
      </c>
      <c r="D148" s="17" t="s">
        <v>151</v>
      </c>
      <c r="E148" s="7" t="str">
        <f>'6'!F140</f>
        <v>76 0 20 00000</v>
      </c>
      <c r="F148" s="7" t="s">
        <v>174</v>
      </c>
      <c r="G148" s="7">
        <f>G149+G151+G153+G155</f>
        <v>921.40000000000009</v>
      </c>
      <c r="H148" s="10"/>
    </row>
    <row r="149" spans="2:8" ht="47.25">
      <c r="B149" s="20" t="str">
        <f>'6'!B141</f>
        <v>Иные межбюджетные трансферты на осуществление полномочий на реализацию мероприятий по благоустройству дворовой территории многоквартирного дома</v>
      </c>
      <c r="C149" s="17" t="s">
        <v>159</v>
      </c>
      <c r="D149" s="17" t="s">
        <v>151</v>
      </c>
      <c r="E149" s="7" t="str">
        <f>'6'!F141</f>
        <v>76 0 20 L1551</v>
      </c>
      <c r="F149" s="7"/>
      <c r="G149" s="7">
        <f>G150</f>
        <v>200</v>
      </c>
      <c r="H149" s="10"/>
    </row>
    <row r="150" spans="2:8">
      <c r="B150" s="20" t="str">
        <f>'6'!B142</f>
        <v>Иные межбюджетные трансферты</v>
      </c>
      <c r="C150" s="17" t="s">
        <v>159</v>
      </c>
      <c r="D150" s="17" t="s">
        <v>151</v>
      </c>
      <c r="E150" s="7" t="str">
        <f>'6'!F142</f>
        <v>76 0 20 L1551</v>
      </c>
      <c r="F150" s="7" t="s">
        <v>194</v>
      </c>
      <c r="G150" s="7">
        <f>'6'!H142</f>
        <v>200</v>
      </c>
      <c r="H150" s="10"/>
    </row>
    <row r="151" spans="2:8" ht="47.25">
      <c r="B151" s="20" t="str">
        <f>'6'!B143</f>
        <v>Иные межбюджетные трансферты на осуществление полномочий на реализацию мероприятий по благоустройству общественных пространств</v>
      </c>
      <c r="C151" s="17" t="s">
        <v>159</v>
      </c>
      <c r="D151" s="17" t="s">
        <v>151</v>
      </c>
      <c r="E151" s="7" t="str">
        <f>'6'!F143</f>
        <v>76 0 20 L1552</v>
      </c>
      <c r="F151" s="7"/>
      <c r="G151" s="7">
        <f>G152</f>
        <v>318.10000000000002</v>
      </c>
      <c r="H151" s="10"/>
    </row>
    <row r="152" spans="2:8">
      <c r="B152" s="20" t="str">
        <f>'6'!B144</f>
        <v>Иные межбюджетные трансферты</v>
      </c>
      <c r="C152" s="17" t="s">
        <v>159</v>
      </c>
      <c r="D152" s="17" t="s">
        <v>151</v>
      </c>
      <c r="E152" s="7" t="str">
        <f>'6'!F144</f>
        <v>76 0 20 L1552</v>
      </c>
      <c r="F152" s="7" t="s">
        <v>194</v>
      </c>
      <c r="G152" s="7">
        <f>'6'!H144</f>
        <v>318.10000000000002</v>
      </c>
      <c r="H152" s="10"/>
    </row>
    <row r="153" spans="2:8" ht="31.5" customHeight="1">
      <c r="B153" s="20" t="str">
        <f>'6'!B145</f>
        <v>Иные межбюджетные трансферты на осуществление полномочий на реализацию мероприятий по благоустройству дворовых территорий</v>
      </c>
      <c r="C153" s="17" t="s">
        <v>159</v>
      </c>
      <c r="D153" s="17" t="s">
        <v>151</v>
      </c>
      <c r="E153" s="7" t="str">
        <f>'6'!F145</f>
        <v>76 0 20 L5551</v>
      </c>
      <c r="F153" s="7" t="s">
        <v>174</v>
      </c>
      <c r="G153" s="7">
        <f>G154</f>
        <v>200.1</v>
      </c>
      <c r="H153" s="10"/>
    </row>
    <row r="154" spans="2:8">
      <c r="B154" s="20" t="str">
        <f>'6'!B146</f>
        <v>Иные межбюджетные трансферты</v>
      </c>
      <c r="C154" s="17" t="s">
        <v>159</v>
      </c>
      <c r="D154" s="17" t="s">
        <v>151</v>
      </c>
      <c r="E154" s="7" t="str">
        <f>'6'!F146</f>
        <v>76 0 20 L5551</v>
      </c>
      <c r="F154" s="7" t="s">
        <v>194</v>
      </c>
      <c r="G154" s="7">
        <f>'6'!H146</f>
        <v>200.1</v>
      </c>
      <c r="H154" s="10"/>
    </row>
    <row r="155" spans="2:8" ht="35.25" customHeight="1">
      <c r="B155" s="20" t="str">
        <f>'6'!B147</f>
        <v>Иные межбюджетные трансферты на осуществление полномочий на реализацию мероприятий по благоустройству общественных территорий</v>
      </c>
      <c r="C155" s="17" t="s">
        <v>159</v>
      </c>
      <c r="D155" s="17" t="s">
        <v>151</v>
      </c>
      <c r="E155" s="7" t="str">
        <f>'6'!F147</f>
        <v>76 0 20 L5552</v>
      </c>
      <c r="F155" s="7" t="s">
        <v>174</v>
      </c>
      <c r="G155" s="7">
        <f>G156</f>
        <v>203.2</v>
      </c>
      <c r="H155" s="10"/>
    </row>
    <row r="156" spans="2:8">
      <c r="B156" s="20" t="str">
        <f>'6'!B148</f>
        <v>Иные межбюджетные трансферты</v>
      </c>
      <c r="C156" s="17" t="s">
        <v>159</v>
      </c>
      <c r="D156" s="17" t="s">
        <v>151</v>
      </c>
      <c r="E156" s="7" t="str">
        <f>'6'!F148</f>
        <v>76 0 20 L5552</v>
      </c>
      <c r="F156" s="7" t="s">
        <v>194</v>
      </c>
      <c r="G156" s="7">
        <f>'6'!H148</f>
        <v>203.2</v>
      </c>
      <c r="H156" s="10"/>
    </row>
    <row r="157" spans="2:8">
      <c r="B157" s="20" t="str">
        <f>'6'!B149</f>
        <v>Мероприятия в области жилищно-коммунального хозяйства</v>
      </c>
      <c r="C157" s="17" t="s">
        <v>159</v>
      </c>
      <c r="D157" s="17" t="s">
        <v>151</v>
      </c>
      <c r="E157" s="7" t="str">
        <f>'6'!F149</f>
        <v>85 0 00 00000</v>
      </c>
      <c r="F157" s="7" t="s">
        <v>174</v>
      </c>
      <c r="G157" s="7">
        <f>G158</f>
        <v>137603.20000000001</v>
      </c>
      <c r="H157" s="10"/>
    </row>
    <row r="158" spans="2:8">
      <c r="B158" s="20" t="str">
        <f>'6'!B150</f>
        <v>Мероприятия в области благоустройства</v>
      </c>
      <c r="C158" s="17" t="s">
        <v>159</v>
      </c>
      <c r="D158" s="17" t="s">
        <v>151</v>
      </c>
      <c r="E158" s="7" t="str">
        <f>'6'!F150</f>
        <v>85 3 00 00000</v>
      </c>
      <c r="F158" s="7" t="s">
        <v>174</v>
      </c>
      <c r="G158" s="7">
        <f>SUM(G159,G162,G164,G166,G168,G170,G172,G174)</f>
        <v>137603.20000000001</v>
      </c>
      <c r="H158" s="10"/>
    </row>
    <row r="159" spans="2:8">
      <c r="B159" s="20" t="str">
        <f>'6'!B151</f>
        <v xml:space="preserve">Организация уличного освещения </v>
      </c>
      <c r="C159" s="17" t="s">
        <v>159</v>
      </c>
      <c r="D159" s="17" t="s">
        <v>151</v>
      </c>
      <c r="E159" s="7" t="str">
        <f>'6'!F151</f>
        <v>85 3 00 20220</v>
      </c>
      <c r="F159" s="7" t="s">
        <v>174</v>
      </c>
      <c r="G159" s="7">
        <f>G160+G161</f>
        <v>5932.8</v>
      </c>
      <c r="H159" s="10"/>
    </row>
    <row r="160" spans="2:8" ht="31.5">
      <c r="B160" s="20" t="str">
        <f>'6'!B152</f>
        <v>Иные закупки товаров, работ и услуг для обеспечения государственных (муниципальных) нужд</v>
      </c>
      <c r="C160" s="17" t="s">
        <v>159</v>
      </c>
      <c r="D160" s="17" t="s">
        <v>151</v>
      </c>
      <c r="E160" s="7" t="str">
        <f>'6'!F152</f>
        <v>85 3 00 20220</v>
      </c>
      <c r="F160" s="7" t="s">
        <v>183</v>
      </c>
      <c r="G160" s="7">
        <f>'6'!H152</f>
        <v>5750</v>
      </c>
      <c r="H160" s="10"/>
    </row>
    <row r="161" spans="2:8" ht="31.5">
      <c r="B161" s="20" t="str">
        <f>'6'!B153</f>
        <v>Иные закупки товаров, работ и услуг для обеспечения государственных (муниципальных) нужд</v>
      </c>
      <c r="C161" s="17" t="s">
        <v>159</v>
      </c>
      <c r="D161" s="17" t="s">
        <v>151</v>
      </c>
      <c r="E161" s="7" t="str">
        <f>'6'!F153</f>
        <v>85 3 00 20220</v>
      </c>
      <c r="F161" s="17">
        <v>410</v>
      </c>
      <c r="G161" s="7">
        <f>'6'!H153</f>
        <v>182.8</v>
      </c>
      <c r="H161" s="10"/>
    </row>
    <row r="162" spans="2:8">
      <c r="B162" s="20" t="str">
        <f>'6'!B154</f>
        <v>Организация и содержание мест захоронений</v>
      </c>
      <c r="C162" s="17" t="s">
        <v>159</v>
      </c>
      <c r="D162" s="17" t="s">
        <v>151</v>
      </c>
      <c r="E162" s="7" t="str">
        <f>'6'!F154</f>
        <v>85 3 00 20240</v>
      </c>
      <c r="F162" s="7" t="s">
        <v>174</v>
      </c>
      <c r="G162" s="7">
        <f>G163</f>
        <v>400</v>
      </c>
      <c r="H162" s="10"/>
    </row>
    <row r="163" spans="2:8" ht="31.5">
      <c r="B163" s="20" t="str">
        <f>'6'!B155</f>
        <v>Иные закупки товаров, работ и услуг для обеспечения государственных (муниципальных) нужд</v>
      </c>
      <c r="C163" s="17" t="s">
        <v>159</v>
      </c>
      <c r="D163" s="17" t="s">
        <v>151</v>
      </c>
      <c r="E163" s="7" t="str">
        <f>'6'!F155</f>
        <v>85 3 00 20240</v>
      </c>
      <c r="F163" s="7" t="s">
        <v>183</v>
      </c>
      <c r="G163" s="7">
        <f>'6'!H155</f>
        <v>400</v>
      </c>
      <c r="H163" s="10"/>
    </row>
    <row r="164" spans="2:8" ht="31.5">
      <c r="B164" s="20" t="str">
        <f>'6'!B156</f>
        <v>Прочие мероприятия по благоустройству территории муниципального образования</v>
      </c>
      <c r="C164" s="17" t="s">
        <v>159</v>
      </c>
      <c r="D164" s="17" t="s">
        <v>151</v>
      </c>
      <c r="E164" s="7" t="str">
        <f>'6'!F156</f>
        <v>85 3 00 20250</v>
      </c>
      <c r="F164" s="7" t="s">
        <v>174</v>
      </c>
      <c r="G164" s="7">
        <f>G165</f>
        <v>13172.4</v>
      </c>
      <c r="H164" s="10"/>
    </row>
    <row r="165" spans="2:8" ht="31.5">
      <c r="B165" s="20" t="str">
        <f>'6'!B157</f>
        <v>Иные закупки товаров, работ и услуг для обеспечения государственных (муниципальных) нужд</v>
      </c>
      <c r="C165" s="17" t="s">
        <v>159</v>
      </c>
      <c r="D165" s="17" t="s">
        <v>151</v>
      </c>
      <c r="E165" s="7" t="str">
        <f>'6'!F157</f>
        <v>85 3 00 20250</v>
      </c>
      <c r="F165" s="7" t="s">
        <v>183</v>
      </c>
      <c r="G165" s="7">
        <f>'6'!H157</f>
        <v>13172.4</v>
      </c>
      <c r="H165" s="10"/>
    </row>
    <row r="166" spans="2:8">
      <c r="B166" s="16" t="str">
        <f>'6'!B158</f>
        <v>Софинансирование мероприятий по реализации проекта "Народный бюджет"</v>
      </c>
      <c r="C166" s="17" t="s">
        <v>159</v>
      </c>
      <c r="D166" s="17" t="s">
        <v>151</v>
      </c>
      <c r="E166" s="7" t="str">
        <f>'6'!F158</f>
        <v>85 3 00 20260</v>
      </c>
      <c r="F166" s="7"/>
      <c r="G166" s="7">
        <f>G167</f>
        <v>1277.4000000000001</v>
      </c>
      <c r="H166" s="10"/>
    </row>
    <row r="167" spans="2:8" ht="31.5">
      <c r="B167" s="20" t="str">
        <f>'6'!B159</f>
        <v>Иные закупки товаров, работ и услуг для обеспечения государственных (муниципальных) нужд</v>
      </c>
      <c r="C167" s="17" t="s">
        <v>159</v>
      </c>
      <c r="D167" s="17" t="s">
        <v>151</v>
      </c>
      <c r="E167" s="7" t="str">
        <f>'6'!F159</f>
        <v>85 3 00 20260</v>
      </c>
      <c r="F167" s="17">
        <v>240</v>
      </c>
      <c r="G167" s="7">
        <f>'6'!H159</f>
        <v>1277.4000000000001</v>
      </c>
      <c r="H167" s="10"/>
    </row>
    <row r="168" spans="2:8" ht="47.25">
      <c r="B168" s="20" t="s">
        <v>423</v>
      </c>
      <c r="C168" s="17" t="s">
        <v>159</v>
      </c>
      <c r="D168" s="17" t="s">
        <v>151</v>
      </c>
      <c r="E168" s="7" t="s">
        <v>424</v>
      </c>
      <c r="F168" s="17"/>
      <c r="G168" s="7">
        <f>G169</f>
        <v>32210.7</v>
      </c>
      <c r="H168" s="10"/>
    </row>
    <row r="169" spans="2:8">
      <c r="B169" s="20" t="s">
        <v>271</v>
      </c>
      <c r="C169" s="17" t="s">
        <v>159</v>
      </c>
      <c r="D169" s="17" t="s">
        <v>151</v>
      </c>
      <c r="E169" s="7" t="s">
        <v>424</v>
      </c>
      <c r="F169" s="17">
        <v>410</v>
      </c>
      <c r="G169" s="7">
        <f>'6'!H161</f>
        <v>32210.7</v>
      </c>
      <c r="H169" s="10"/>
    </row>
    <row r="170" spans="2:8">
      <c r="B170" s="20" t="str">
        <f>'6'!B162</f>
        <v xml:space="preserve">Мероприятия на организацию уличного освещения </v>
      </c>
      <c r="C170" s="17" t="s">
        <v>159</v>
      </c>
      <c r="D170" s="17" t="s">
        <v>151</v>
      </c>
      <c r="E170" s="7" t="str">
        <f>'6'!F162</f>
        <v>85 3 00 71090</v>
      </c>
      <c r="F170" s="7" t="s">
        <v>174</v>
      </c>
      <c r="G170" s="7">
        <f>G171</f>
        <v>1410.2</v>
      </c>
      <c r="H170" s="10"/>
    </row>
    <row r="171" spans="2:8" ht="31.5">
      <c r="B171" s="20" t="str">
        <f>'6'!B163</f>
        <v>Иные закупки товаров, работ и услуг для обеспечения государственных (муниципальных) нужд</v>
      </c>
      <c r="C171" s="17" t="s">
        <v>159</v>
      </c>
      <c r="D171" s="17" t="s">
        <v>151</v>
      </c>
      <c r="E171" s="7" t="str">
        <f>'6'!F163</f>
        <v>85 3 00 71090</v>
      </c>
      <c r="F171" s="7" t="s">
        <v>183</v>
      </c>
      <c r="G171" s="7">
        <f>'6'!H163</f>
        <v>1410.2</v>
      </c>
      <c r="H171" s="10"/>
    </row>
    <row r="172" spans="2:8" ht="31.5">
      <c r="B172" s="20" t="str">
        <f>'6'!B164</f>
        <v>Мероприятия на благоустройство территорий на реализации проекта "Народный бюджет"</v>
      </c>
      <c r="C172" s="17" t="s">
        <v>159</v>
      </c>
      <c r="D172" s="17" t="s">
        <v>151</v>
      </c>
      <c r="E172" s="7" t="str">
        <f>'6'!F164</f>
        <v>85 3 00 72270</v>
      </c>
      <c r="F172" s="7"/>
      <c r="G172" s="7">
        <f>G173</f>
        <v>2980.6</v>
      </c>
      <c r="H172" s="10"/>
    </row>
    <row r="173" spans="2:8" ht="31.5">
      <c r="B173" s="20" t="str">
        <f>'6'!B165</f>
        <v>Иные закупки товаров, работ и услуг для обеспечения государственных (муниципальных) нужд</v>
      </c>
      <c r="C173" s="17" t="s">
        <v>159</v>
      </c>
      <c r="D173" s="17" t="s">
        <v>151</v>
      </c>
      <c r="E173" s="7" t="str">
        <f>'6'!F165</f>
        <v>85 3 00 72270</v>
      </c>
      <c r="F173" s="17">
        <v>240</v>
      </c>
      <c r="G173" s="7">
        <f>'6'!H165</f>
        <v>2980.6</v>
      </c>
      <c r="H173" s="10"/>
    </row>
    <row r="174" spans="2:8">
      <c r="B174" s="20" t="str">
        <f>'6'!B166</f>
        <v>Прочие межбюджетные трансферты</v>
      </c>
      <c r="C174" s="17" t="s">
        <v>159</v>
      </c>
      <c r="D174" s="17" t="s">
        <v>151</v>
      </c>
      <c r="E174" s="7" t="str">
        <f>'6'!F166</f>
        <v>85 3 F2 00000</v>
      </c>
      <c r="F174" s="7" t="s">
        <v>174</v>
      </c>
      <c r="G174" s="7">
        <f>G175</f>
        <v>80219.100000000006</v>
      </c>
      <c r="H174" s="10"/>
    </row>
    <row r="175" spans="2:8" ht="47.25">
      <c r="B175" s="20" t="str">
        <f>'6'!B167</f>
        <v>Мероприятия по реализации проектов муниципальных образований-победителей Всероссийского конкурса лучших проектов создания комфортной городской среды</v>
      </c>
      <c r="C175" s="17" t="s">
        <v>159</v>
      </c>
      <c r="D175" s="17" t="s">
        <v>151</v>
      </c>
      <c r="E175" s="7" t="str">
        <f>'6'!F167</f>
        <v>85 3 F2 54240</v>
      </c>
      <c r="F175" s="7"/>
      <c r="G175" s="7">
        <f>G176</f>
        <v>80219.100000000006</v>
      </c>
      <c r="H175" s="10"/>
    </row>
    <row r="176" spans="2:8">
      <c r="B176" s="20" t="str">
        <f>'6'!B168</f>
        <v>Бюджетные инвестиции</v>
      </c>
      <c r="C176" s="17" t="s">
        <v>159</v>
      </c>
      <c r="D176" s="17" t="s">
        <v>151</v>
      </c>
      <c r="E176" s="7" t="str">
        <f>'6'!F168</f>
        <v>85 3 F2 54240</v>
      </c>
      <c r="F176" s="17">
        <v>240</v>
      </c>
      <c r="G176" s="7">
        <v>80219.100000000006</v>
      </c>
      <c r="H176" s="10"/>
    </row>
    <row r="177" spans="2:8" ht="47.25">
      <c r="B177" s="20" t="str">
        <f>'6'!B169</f>
        <v>Мероприятия по реализации проектов муниципальных образований-победителей Всероссийского конкурса лучших проектов создания комфортной городской среды</v>
      </c>
      <c r="C177" s="17" t="s">
        <v>159</v>
      </c>
      <c r="D177" s="17" t="s">
        <v>151</v>
      </c>
      <c r="E177" s="7" t="str">
        <f>'6'!F169</f>
        <v>85 3 F2 54240</v>
      </c>
      <c r="F177" s="7" t="s">
        <v>174</v>
      </c>
      <c r="G177" s="7">
        <f>G178</f>
        <v>0</v>
      </c>
      <c r="H177" s="10"/>
    </row>
    <row r="178" spans="2:8">
      <c r="B178" s="20" t="str">
        <f>'6'!B170</f>
        <v>Бюджетные инвестиции</v>
      </c>
      <c r="C178" s="17" t="s">
        <v>159</v>
      </c>
      <c r="D178" s="17" t="s">
        <v>151</v>
      </c>
      <c r="E178" s="7" t="str">
        <f>'6'!F170</f>
        <v>85 3 F2 54240</v>
      </c>
      <c r="F178" s="7" t="s">
        <v>272</v>
      </c>
      <c r="G178" s="7">
        <f>'6'!H170</f>
        <v>0</v>
      </c>
      <c r="H178" s="10"/>
    </row>
    <row r="179" spans="2:8">
      <c r="B179" s="21" t="str">
        <f>'6'!B171</f>
        <v>ОБРАЗОВАНИЕ</v>
      </c>
      <c r="C179" s="17" t="s">
        <v>162</v>
      </c>
      <c r="D179" s="17" t="s">
        <v>174</v>
      </c>
      <c r="E179" s="7" t="s">
        <v>175</v>
      </c>
      <c r="F179" s="7" t="s">
        <v>174</v>
      </c>
      <c r="G179" s="15">
        <f>G180</f>
        <v>163.80000000000001</v>
      </c>
      <c r="H179" s="10"/>
    </row>
    <row r="180" spans="2:8">
      <c r="B180" s="20" t="str">
        <f>'6'!B172</f>
        <v xml:space="preserve">Молодежная политика </v>
      </c>
      <c r="C180" s="17" t="s">
        <v>162</v>
      </c>
      <c r="D180" s="17" t="s">
        <v>162</v>
      </c>
      <c r="E180" s="7" t="s">
        <v>175</v>
      </c>
      <c r="F180" s="7" t="s">
        <v>174</v>
      </c>
      <c r="G180" s="7">
        <f>G181</f>
        <v>163.80000000000001</v>
      </c>
      <c r="H180" s="10"/>
    </row>
    <row r="181" spans="2:8">
      <c r="B181" s="20" t="str">
        <f>'6'!B173</f>
        <v>Организационно-воспитательная работа</v>
      </c>
      <c r="C181" s="17" t="s">
        <v>162</v>
      </c>
      <c r="D181" s="17" t="s">
        <v>162</v>
      </c>
      <c r="E181" s="7" t="str">
        <f>'6'!F173</f>
        <v>79 0 00 00000</v>
      </c>
      <c r="F181" s="7" t="s">
        <v>174</v>
      </c>
      <c r="G181" s="7">
        <f>G182</f>
        <v>163.80000000000001</v>
      </c>
      <c r="H181" s="10"/>
    </row>
    <row r="182" spans="2:8">
      <c r="B182" s="20" t="str">
        <f>'6'!B174</f>
        <v>Проведение мероприятий для детей и молодежи</v>
      </c>
      <c r="C182" s="17" t="s">
        <v>162</v>
      </c>
      <c r="D182" s="17" t="s">
        <v>162</v>
      </c>
      <c r="E182" s="7" t="str">
        <f>'6'!F174</f>
        <v>79 0 00 20590</v>
      </c>
      <c r="F182" s="7" t="s">
        <v>174</v>
      </c>
      <c r="G182" s="7">
        <f>G183</f>
        <v>163.80000000000001</v>
      </c>
      <c r="H182" s="10"/>
    </row>
    <row r="183" spans="2:8">
      <c r="B183" s="20" t="str">
        <f>'6'!B175</f>
        <v>Субсидия бюджетным учреждениям</v>
      </c>
      <c r="C183" s="17" t="s">
        <v>162</v>
      </c>
      <c r="D183" s="17" t="s">
        <v>162</v>
      </c>
      <c r="E183" s="7" t="str">
        <f>'6'!F175</f>
        <v>79 0 00 20590</v>
      </c>
      <c r="F183" s="7" t="s">
        <v>322</v>
      </c>
      <c r="G183" s="7">
        <f>'6'!H175</f>
        <v>163.80000000000001</v>
      </c>
      <c r="H183" s="10"/>
    </row>
    <row r="184" spans="2:8">
      <c r="B184" s="21" t="str">
        <f>'6'!B176</f>
        <v>КУЛЬТУРА, КИНЕМАТОГРАФИЯ</v>
      </c>
      <c r="C184" s="17" t="s">
        <v>157</v>
      </c>
      <c r="D184" s="17" t="s">
        <v>174</v>
      </c>
      <c r="E184" s="7" t="s">
        <v>175</v>
      </c>
      <c r="F184" s="7" t="s">
        <v>174</v>
      </c>
      <c r="G184" s="15">
        <f>G185+G195</f>
        <v>9254.5</v>
      </c>
      <c r="H184" s="10"/>
    </row>
    <row r="185" spans="2:8">
      <c r="B185" s="20" t="str">
        <f>'6'!B177</f>
        <v>Культура</v>
      </c>
      <c r="C185" s="17" t="s">
        <v>157</v>
      </c>
      <c r="D185" s="17" t="s">
        <v>150</v>
      </c>
      <c r="E185" s="7" t="s">
        <v>175</v>
      </c>
      <c r="F185" s="7" t="s">
        <v>174</v>
      </c>
      <c r="G185" s="7">
        <f>SUM(G186,G190)</f>
        <v>8957.7000000000007</v>
      </c>
      <c r="H185" s="10"/>
    </row>
    <row r="186" spans="2:8">
      <c r="B186" s="20" t="str">
        <f>'6'!B178</f>
        <v xml:space="preserve">Иные межбюджетные трансферты </v>
      </c>
      <c r="C186" s="17" t="s">
        <v>157</v>
      </c>
      <c r="D186" s="17" t="s">
        <v>150</v>
      </c>
      <c r="E186" s="7" t="str">
        <f>'6'!F178</f>
        <v>76 0 00 00000</v>
      </c>
      <c r="F186" s="7" t="s">
        <v>174</v>
      </c>
      <c r="G186" s="7">
        <f>G187</f>
        <v>1600</v>
      </c>
      <c r="H186" s="10"/>
    </row>
    <row r="187" spans="2:8" ht="31.5">
      <c r="B187" s="20" t="str">
        <f>'6'!B179</f>
        <v>Иные межбюджетные трансферты на осуществление полномочий в сфере библиотечного обслуживания</v>
      </c>
      <c r="C187" s="17" t="s">
        <v>157</v>
      </c>
      <c r="D187" s="17" t="s">
        <v>150</v>
      </c>
      <c r="E187" s="7" t="str">
        <f>'6'!F179</f>
        <v>76 4 00 00000</v>
      </c>
      <c r="F187" s="7" t="s">
        <v>174</v>
      </c>
      <c r="G187" s="7">
        <f>G188</f>
        <v>1600</v>
      </c>
      <c r="H187" s="10"/>
    </row>
    <row r="188" spans="2:8" ht="31.5" customHeight="1">
      <c r="B188" s="20" t="str">
        <f>'6'!B180</f>
        <v>Иные межбюджетные трансферты, перечисляемые в бюджет муниципального района в соответствии с заключенными Соглашениями</v>
      </c>
      <c r="C188" s="17" t="s">
        <v>157</v>
      </c>
      <c r="D188" s="17" t="s">
        <v>150</v>
      </c>
      <c r="E188" s="7" t="str">
        <f>'6'!F180</f>
        <v>76 4 00 64010</v>
      </c>
      <c r="F188" s="7" t="s">
        <v>174</v>
      </c>
      <c r="G188" s="7">
        <f>G189</f>
        <v>1600</v>
      </c>
      <c r="H188" s="10"/>
    </row>
    <row r="189" spans="2:8">
      <c r="B189" s="20" t="str">
        <f>'6'!B181</f>
        <v>Иные межбюджетные трансферты</v>
      </c>
      <c r="C189" s="17" t="s">
        <v>157</v>
      </c>
      <c r="D189" s="17" t="s">
        <v>150</v>
      </c>
      <c r="E189" s="7" t="str">
        <f>'6'!F181</f>
        <v>76 4 00 64010</v>
      </c>
      <c r="F189" s="7" t="s">
        <v>194</v>
      </c>
      <c r="G189" s="7">
        <f>'6'!H181</f>
        <v>1600</v>
      </c>
      <c r="H189" s="10"/>
    </row>
    <row r="190" spans="2:8">
      <c r="B190" s="20" t="str">
        <f>'6'!B182</f>
        <v>Обеспечение деятельности муниципального учреждения</v>
      </c>
      <c r="C190" s="17" t="s">
        <v>157</v>
      </c>
      <c r="D190" s="17" t="s">
        <v>150</v>
      </c>
      <c r="E190" s="7" t="str">
        <f>'6'!F182</f>
        <v>77 0 00 00000</v>
      </c>
      <c r="F190" s="7" t="s">
        <v>174</v>
      </c>
      <c r="G190" s="7">
        <f>SUM(G191,G193)</f>
        <v>7357.7</v>
      </c>
      <c r="H190" s="10"/>
    </row>
    <row r="191" spans="2:8">
      <c r="B191" s="20" t="str">
        <f>'6'!B183</f>
        <v>Учреждения культуры</v>
      </c>
      <c r="C191" s="17" t="s">
        <v>157</v>
      </c>
      <c r="D191" s="17" t="s">
        <v>150</v>
      </c>
      <c r="E191" s="7" t="str">
        <f>'6'!F183</f>
        <v>77 0 00 01590</v>
      </c>
      <c r="F191" s="7" t="s">
        <v>174</v>
      </c>
      <c r="G191" s="7">
        <f>G192</f>
        <v>4748</v>
      </c>
      <c r="H191" s="10"/>
    </row>
    <row r="192" spans="2:8">
      <c r="B192" s="20" t="str">
        <f>'6'!B184</f>
        <v>Субсидия бюджетным учреждениям</v>
      </c>
      <c r="C192" s="17" t="s">
        <v>157</v>
      </c>
      <c r="D192" s="17" t="s">
        <v>150</v>
      </c>
      <c r="E192" s="7" t="str">
        <f>'6'!F184</f>
        <v>77 0 00 01590</v>
      </c>
      <c r="F192" s="7" t="s">
        <v>322</v>
      </c>
      <c r="G192" s="7">
        <f>'6'!H184</f>
        <v>4748</v>
      </c>
      <c r="H192" s="10"/>
    </row>
    <row r="193" spans="2:8" ht="31.5" customHeight="1">
      <c r="B193" s="20" t="str">
        <f>'6'!B185</f>
        <v>Обеспечение реализации расходных обязательств в части обеспечения выплаты заработной платы работникам муниципальных учреждений</v>
      </c>
      <c r="C193" s="17" t="s">
        <v>157</v>
      </c>
      <c r="D193" s="17" t="s">
        <v>150</v>
      </c>
      <c r="E193" s="7" t="str">
        <f>'6'!F185</f>
        <v>77 0 00 70030</v>
      </c>
      <c r="F193" s="7" t="s">
        <v>174</v>
      </c>
      <c r="G193" s="7">
        <f>G194</f>
        <v>2609.6999999999998</v>
      </c>
      <c r="H193" s="10"/>
    </row>
    <row r="194" spans="2:8">
      <c r="B194" s="20" t="str">
        <f>'6'!B186</f>
        <v>Субсидия бюджетным учреждениям</v>
      </c>
      <c r="C194" s="17" t="s">
        <v>157</v>
      </c>
      <c r="D194" s="17" t="s">
        <v>150</v>
      </c>
      <c r="E194" s="7" t="str">
        <f>'6'!F186</f>
        <v>77 0 00 70030</v>
      </c>
      <c r="F194" s="7" t="s">
        <v>322</v>
      </c>
      <c r="G194" s="7">
        <f>'6'!H186</f>
        <v>2609.6999999999998</v>
      </c>
      <c r="H194" s="10"/>
    </row>
    <row r="195" spans="2:8">
      <c r="B195" s="21" t="str">
        <f>'6'!B187</f>
        <v>Другие вопросы в области культуры, кинематографии</v>
      </c>
      <c r="C195" s="17" t="s">
        <v>157</v>
      </c>
      <c r="D195" s="17" t="s">
        <v>152</v>
      </c>
      <c r="E195" s="7">
        <f>'6'!F187</f>
        <v>0</v>
      </c>
      <c r="F195" s="7"/>
      <c r="G195" s="7">
        <f>G196</f>
        <v>296.8</v>
      </c>
      <c r="H195" s="10"/>
    </row>
    <row r="196" spans="2:8">
      <c r="B196" s="20" t="str">
        <f>'6'!B188</f>
        <v>Мероприятия в сфере культуры</v>
      </c>
      <c r="C196" s="17" t="s">
        <v>157</v>
      </c>
      <c r="D196" s="17" t="s">
        <v>152</v>
      </c>
      <c r="E196" s="7" t="str">
        <f>'6'!F188</f>
        <v>68 0 00 00000</v>
      </c>
      <c r="F196" s="7"/>
      <c r="G196" s="7">
        <f>G197+G199</f>
        <v>296.8</v>
      </c>
      <c r="H196" s="10"/>
    </row>
    <row r="197" spans="2:8">
      <c r="B197" s="16" t="str">
        <f>'6'!B189</f>
        <v>Софинансирование мероприятий по реализации проекта "Народный бюджет"</v>
      </c>
      <c r="C197" s="17" t="s">
        <v>157</v>
      </c>
      <c r="D197" s="17" t="s">
        <v>152</v>
      </c>
      <c r="E197" s="7" t="str">
        <f>'6'!F189</f>
        <v>68 0 00 20260</v>
      </c>
      <c r="F197" s="7"/>
      <c r="G197" s="7">
        <f>G198</f>
        <v>89</v>
      </c>
      <c r="H197" s="10"/>
    </row>
    <row r="198" spans="2:8" ht="31.5">
      <c r="B198" s="20" t="str">
        <f>'6'!B190</f>
        <v>Иные закупки товаров, работ и услуг для обеспечения государственных (муниципальных) нужд</v>
      </c>
      <c r="C198" s="17" t="s">
        <v>157</v>
      </c>
      <c r="D198" s="17" t="s">
        <v>152</v>
      </c>
      <c r="E198" s="7" t="str">
        <f>'6'!F190</f>
        <v>68 0 00 20260</v>
      </c>
      <c r="F198" s="7" t="s">
        <v>183</v>
      </c>
      <c r="G198" s="7">
        <f>'6'!H190</f>
        <v>89</v>
      </c>
      <c r="H198" s="10"/>
    </row>
    <row r="199" spans="2:8">
      <c r="B199" s="20" t="str">
        <f>'6'!B191</f>
        <v>Мероприятия по реализации проекта "Народный бюджет"</v>
      </c>
      <c r="C199" s="17" t="s">
        <v>157</v>
      </c>
      <c r="D199" s="17" t="s">
        <v>152</v>
      </c>
      <c r="E199" s="7" t="str">
        <f>'6'!F191</f>
        <v>68 0 00 72270</v>
      </c>
      <c r="F199" s="7"/>
      <c r="G199" s="7">
        <f>G200</f>
        <v>207.8</v>
      </c>
      <c r="H199" s="10"/>
    </row>
    <row r="200" spans="2:8" ht="31.5">
      <c r="B200" s="20" t="str">
        <f>'6'!B192</f>
        <v>Иные закупки товаров, работ и услуг для обеспечения государственных (муниципальных) нужд</v>
      </c>
      <c r="C200" s="17" t="s">
        <v>157</v>
      </c>
      <c r="D200" s="17" t="s">
        <v>152</v>
      </c>
      <c r="E200" s="7" t="str">
        <f>'6'!F192</f>
        <v>68 0 00 72270</v>
      </c>
      <c r="F200" s="7" t="s">
        <v>183</v>
      </c>
      <c r="G200" s="7">
        <f>'6'!H192</f>
        <v>207.8</v>
      </c>
      <c r="H200" s="10"/>
    </row>
    <row r="201" spans="2:8">
      <c r="B201" s="21" t="str">
        <f>'6'!B193</f>
        <v>СОЦИАЛЬНАЯ ПОЛИТИКА</v>
      </c>
      <c r="C201" s="17" t="s">
        <v>156</v>
      </c>
      <c r="D201" s="17" t="s">
        <v>174</v>
      </c>
      <c r="E201" s="7" t="s">
        <v>175</v>
      </c>
      <c r="F201" s="7" t="s">
        <v>174</v>
      </c>
      <c r="G201" s="15">
        <f>G202</f>
        <v>267.7</v>
      </c>
      <c r="H201" s="10"/>
    </row>
    <row r="202" spans="2:8">
      <c r="B202" s="20" t="str">
        <f>'6'!B194</f>
        <v>Пенсионное обеспечение</v>
      </c>
      <c r="C202" s="17" t="s">
        <v>156</v>
      </c>
      <c r="D202" s="17" t="s">
        <v>150</v>
      </c>
      <c r="E202" s="7" t="s">
        <v>175</v>
      </c>
      <c r="F202" s="7" t="s">
        <v>174</v>
      </c>
      <c r="G202" s="7">
        <f>G203</f>
        <v>267.7</v>
      </c>
      <c r="H202" s="10"/>
    </row>
    <row r="203" spans="2:8">
      <c r="B203" s="20" t="str">
        <f>'6'!B195</f>
        <v>Мероприятия в сфере социальной политики</v>
      </c>
      <c r="C203" s="17" t="s">
        <v>156</v>
      </c>
      <c r="D203" s="17" t="s">
        <v>150</v>
      </c>
      <c r="E203" s="7" t="str">
        <f>'6'!F195</f>
        <v>83 0 00 00000</v>
      </c>
      <c r="F203" s="7" t="s">
        <v>174</v>
      </c>
      <c r="G203" s="7">
        <f>G204</f>
        <v>267.7</v>
      </c>
      <c r="H203" s="10"/>
    </row>
    <row r="204" spans="2:8">
      <c r="B204" s="20" t="str">
        <f>'6'!B196</f>
        <v>Пенсионное обеспечение за выслугу лет</v>
      </c>
      <c r="C204" s="17" t="s">
        <v>156</v>
      </c>
      <c r="D204" s="17" t="s">
        <v>150</v>
      </c>
      <c r="E204" s="7" t="str">
        <f>'6'!F196</f>
        <v>83 0 00 83010</v>
      </c>
      <c r="F204" s="7" t="s">
        <v>174</v>
      </c>
      <c r="G204" s="7">
        <f>G205</f>
        <v>267.7</v>
      </c>
      <c r="H204" s="10"/>
    </row>
    <row r="205" spans="2:8">
      <c r="B205" s="20" t="str">
        <f>'6'!B197</f>
        <v>Иные пенсии, социальные доплаты к пенсиям</v>
      </c>
      <c r="C205" s="17" t="s">
        <v>156</v>
      </c>
      <c r="D205" s="17" t="s">
        <v>150</v>
      </c>
      <c r="E205" s="7" t="str">
        <f>'6'!F197</f>
        <v>83 0 00 83010</v>
      </c>
      <c r="F205" s="7" t="s">
        <v>337</v>
      </c>
      <c r="G205" s="7">
        <f>'6'!H197</f>
        <v>267.7</v>
      </c>
      <c r="H205" s="10"/>
    </row>
    <row r="206" spans="2:8">
      <c r="B206" s="21" t="str">
        <f>'6'!B198</f>
        <v>ФИЗИЧЕСКАЯ КУЛЬТУРА И СПОРТ</v>
      </c>
      <c r="C206" s="17" t="s">
        <v>154</v>
      </c>
      <c r="D206" s="17" t="s">
        <v>174</v>
      </c>
      <c r="E206" s="7" t="s">
        <v>175</v>
      </c>
      <c r="F206" s="7" t="s">
        <v>174</v>
      </c>
      <c r="G206" s="15">
        <f>G207</f>
        <v>1816.3</v>
      </c>
      <c r="H206" s="10"/>
    </row>
    <row r="207" spans="2:8">
      <c r="B207" s="20" t="str">
        <f>'6'!B199</f>
        <v>Физическая культура</v>
      </c>
      <c r="C207" s="17" t="s">
        <v>154</v>
      </c>
      <c r="D207" s="17" t="s">
        <v>150</v>
      </c>
      <c r="E207" s="7" t="s">
        <v>175</v>
      </c>
      <c r="F207" s="7" t="s">
        <v>174</v>
      </c>
      <c r="G207" s="7">
        <f>G208</f>
        <v>1816.3</v>
      </c>
      <c r="H207" s="10"/>
    </row>
    <row r="208" spans="2:8">
      <c r="B208" s="20" t="str">
        <f>'6'!B200</f>
        <v xml:space="preserve">Иные межбюджетные трансферты </v>
      </c>
      <c r="C208" s="17" t="s">
        <v>154</v>
      </c>
      <c r="D208" s="17" t="s">
        <v>150</v>
      </c>
      <c r="E208" s="7" t="str">
        <f>'6'!F200</f>
        <v>76 0 00 00000</v>
      </c>
      <c r="F208" s="7" t="s">
        <v>174</v>
      </c>
      <c r="G208" s="7">
        <f>G209</f>
        <v>1816.3</v>
      </c>
      <c r="H208" s="10"/>
    </row>
    <row r="209" spans="2:8" ht="31.5">
      <c r="B209" s="20" t="str">
        <f>'6'!B201</f>
        <v>Иные межбюджетные трансферты на осуществление полномочий в сфере физической культуры и спорта</v>
      </c>
      <c r="C209" s="17" t="s">
        <v>154</v>
      </c>
      <c r="D209" s="17" t="s">
        <v>150</v>
      </c>
      <c r="E209" s="7" t="str">
        <f>'6'!F201</f>
        <v>76 5 00 00000</v>
      </c>
      <c r="F209" s="7" t="s">
        <v>174</v>
      </c>
      <c r="G209" s="7">
        <f>G210</f>
        <v>1816.3</v>
      </c>
      <c r="H209" s="10"/>
    </row>
    <row r="210" spans="2:8" ht="31.5" customHeight="1">
      <c r="B210" s="20" t="str">
        <f>'6'!B202</f>
        <v>Иные межбюджетные трансферты, перечисляемые в бюджет муниципального района в соответствии с заключенными Соглашениями</v>
      </c>
      <c r="C210" s="17" t="s">
        <v>154</v>
      </c>
      <c r="D210" s="17" t="s">
        <v>150</v>
      </c>
      <c r="E210" s="7" t="str">
        <f>'6'!F202</f>
        <v>76 5 00 64010</v>
      </c>
      <c r="F210" s="7" t="s">
        <v>174</v>
      </c>
      <c r="G210" s="7">
        <f>G211</f>
        <v>1816.3</v>
      </c>
      <c r="H210" s="10"/>
    </row>
    <row r="211" spans="2:8">
      <c r="B211" s="20" t="str">
        <f>'6'!B203</f>
        <v>Иные межбюджетные трансферты</v>
      </c>
      <c r="C211" s="17" t="s">
        <v>154</v>
      </c>
      <c r="D211" s="17" t="s">
        <v>150</v>
      </c>
      <c r="E211" s="7" t="str">
        <f>'6'!F203</f>
        <v>76 5 00 64010</v>
      </c>
      <c r="F211" s="7" t="s">
        <v>194</v>
      </c>
      <c r="G211" s="7">
        <f>'6'!H203</f>
        <v>1816.3</v>
      </c>
      <c r="H211" s="10"/>
    </row>
    <row r="212" spans="2:8">
      <c r="B212" s="21" t="str">
        <f>'6'!B218</f>
        <v>СРЕДСТВА МАССОВОЙ ИНФОРМАЦИИ</v>
      </c>
      <c r="C212" s="17" t="s">
        <v>160</v>
      </c>
      <c r="D212" s="17" t="s">
        <v>174</v>
      </c>
      <c r="E212" s="7" t="s">
        <v>175</v>
      </c>
      <c r="F212" s="7" t="s">
        <v>174</v>
      </c>
      <c r="G212" s="15">
        <f>G213</f>
        <v>25</v>
      </c>
      <c r="H212" s="10"/>
    </row>
    <row r="213" spans="2:8">
      <c r="B213" s="20" t="str">
        <f>'6'!B219</f>
        <v>Периодическая печать и издательство</v>
      </c>
      <c r="C213" s="17" t="s">
        <v>160</v>
      </c>
      <c r="D213" s="17" t="s">
        <v>161</v>
      </c>
      <c r="E213" s="7" t="s">
        <v>175</v>
      </c>
      <c r="F213" s="7" t="s">
        <v>174</v>
      </c>
      <c r="G213" s="7">
        <f>G214</f>
        <v>25</v>
      </c>
      <c r="H213" s="10"/>
    </row>
    <row r="214" spans="2:8">
      <c r="B214" s="20" t="str">
        <f>'6'!B220</f>
        <v>Периодическая печать</v>
      </c>
      <c r="C214" s="17" t="s">
        <v>160</v>
      </c>
      <c r="D214" s="17" t="s">
        <v>161</v>
      </c>
      <c r="E214" s="7" t="str">
        <f>'6'!F220</f>
        <v>69 0 00 00000</v>
      </c>
      <c r="F214" s="7" t="s">
        <v>174</v>
      </c>
      <c r="G214" s="7">
        <f>G215</f>
        <v>25</v>
      </c>
      <c r="H214" s="10"/>
    </row>
    <row r="215" spans="2:8">
      <c r="B215" s="20" t="str">
        <f>'6'!B221</f>
        <v>Мероприятия в области печати</v>
      </c>
      <c r="C215" s="17" t="s">
        <v>160</v>
      </c>
      <c r="D215" s="17" t="s">
        <v>161</v>
      </c>
      <c r="E215" s="7" t="str">
        <f>'6'!F221</f>
        <v>69 0 00 20290</v>
      </c>
      <c r="F215" s="7" t="s">
        <v>174</v>
      </c>
      <c r="G215" s="7">
        <f>G216</f>
        <v>25</v>
      </c>
      <c r="H215" s="10"/>
    </row>
    <row r="216" spans="2:8" ht="31.5">
      <c r="B216" s="20" t="str">
        <f>'6'!B222</f>
        <v>Иные закупки товаров, работ и услуг для обеспечения государственных (муниципальных) нужд</v>
      </c>
      <c r="C216" s="17" t="s">
        <v>160</v>
      </c>
      <c r="D216" s="17" t="s">
        <v>161</v>
      </c>
      <c r="E216" s="7" t="str">
        <f>'6'!F222</f>
        <v>69 0 00 20290</v>
      </c>
      <c r="F216" s="7" t="s">
        <v>183</v>
      </c>
      <c r="G216" s="7">
        <f>'6'!H222</f>
        <v>25</v>
      </c>
      <c r="H216" s="10"/>
    </row>
    <row r="217" spans="2:8">
      <c r="B217" s="21" t="s">
        <v>149</v>
      </c>
      <c r="C217" s="17"/>
      <c r="D217" s="17"/>
      <c r="E217" s="7"/>
      <c r="F217" s="7"/>
      <c r="G217" s="15">
        <f>SUM(G23,G79,G86,G107,G179,G184,G201,G206,G212,)</f>
        <v>311703.39999999997</v>
      </c>
      <c r="H217" s="10"/>
    </row>
    <row r="219" spans="2:8">
      <c r="G219" s="10"/>
    </row>
  </sheetData>
  <autoFilter ref="B22:G217"/>
  <mergeCells count="5"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I200"/>
  <sheetViews>
    <sheetView view="pageBreakPreview" topLeftCell="B1" zoomScale="90" zoomScaleNormal="90" zoomScaleSheetLayoutView="90" workbookViewId="0">
      <selection activeCell="H190" sqref="H190"/>
    </sheetView>
  </sheetViews>
  <sheetFormatPr defaultRowHeight="15.75"/>
  <cols>
    <col min="1" max="1" width="28.7109375" style="1" hidden="1" customWidth="1"/>
    <col min="2" max="2" width="58.5703125" style="1" customWidth="1"/>
    <col min="3" max="4" width="7.42578125" style="1" customWidth="1"/>
    <col min="5" max="5" width="14.42578125" style="1" bestFit="1" customWidth="1"/>
    <col min="6" max="6" width="7.28515625" style="1" bestFit="1" customWidth="1"/>
    <col min="7" max="8" width="15.28515625" style="1" customWidth="1"/>
    <col min="9" max="16384" width="9.140625" style="1"/>
  </cols>
  <sheetData>
    <row r="1" spans="2:8">
      <c r="H1" s="2" t="s">
        <v>388</v>
      </c>
    </row>
    <row r="2" spans="2:8">
      <c r="H2" s="2" t="str">
        <f>'1'!F2</f>
        <v>к решению Городского Совета</v>
      </c>
    </row>
    <row r="3" spans="2:8">
      <c r="H3" s="2" t="str">
        <f>'1'!F3</f>
        <v>муниципального образования "Город Вытегра"</v>
      </c>
    </row>
    <row r="4" spans="2:8">
      <c r="H4" s="2" t="str">
        <f>'1'!F4</f>
        <v>от 00.10.2023 года № 00</v>
      </c>
    </row>
    <row r="6" spans="2:8">
      <c r="H6" s="2" t="s">
        <v>356</v>
      </c>
    </row>
    <row r="7" spans="2:8">
      <c r="H7" s="2" t="str">
        <f>'1'!F7</f>
        <v>к решению Городского Совета</v>
      </c>
    </row>
    <row r="8" spans="2:8">
      <c r="H8" s="2" t="str">
        <f>'1'!F8</f>
        <v>муниципального образования "Город Вытегра"</v>
      </c>
    </row>
    <row r="9" spans="2:8">
      <c r="H9" s="2" t="str">
        <f>'1'!F9</f>
        <v>"О бюджете муниципального образования "Город Вытегра"</v>
      </c>
    </row>
    <row r="10" spans="2:8">
      <c r="H10" s="2" t="str">
        <f>'1'!F10</f>
        <v>на 2023 год и плановый период 2024 и 2025 годов"</v>
      </c>
    </row>
    <row r="11" spans="2:8">
      <c r="H11" s="2" t="str">
        <f>'1'!F11</f>
        <v>от 19 декабря 2022 года № 25</v>
      </c>
    </row>
    <row r="13" spans="2:8">
      <c r="B13" s="3" t="s">
        <v>111</v>
      </c>
      <c r="C13" s="3"/>
      <c r="D13" s="4"/>
      <c r="E13" s="4"/>
      <c r="F13" s="4"/>
      <c r="G13" s="4"/>
      <c r="H13" s="4"/>
    </row>
    <row r="14" spans="2:8">
      <c r="B14" s="3" t="s">
        <v>172</v>
      </c>
      <c r="C14" s="3"/>
      <c r="D14" s="4"/>
      <c r="E14" s="4"/>
      <c r="F14" s="4"/>
      <c r="G14" s="4"/>
      <c r="H14" s="4"/>
    </row>
    <row r="15" spans="2:8">
      <c r="B15" s="3" t="s">
        <v>173</v>
      </c>
      <c r="C15" s="3"/>
      <c r="D15" s="4"/>
      <c r="E15" s="4"/>
      <c r="F15" s="4"/>
      <c r="G15" s="4"/>
      <c r="H15" s="4"/>
    </row>
    <row r="16" spans="2:8">
      <c r="B16" s="3" t="s">
        <v>364</v>
      </c>
      <c r="C16" s="3"/>
      <c r="D16" s="4"/>
      <c r="E16" s="4"/>
      <c r="F16" s="4"/>
      <c r="G16" s="4"/>
      <c r="H16" s="4"/>
    </row>
    <row r="17" spans="2:9">
      <c r="B17" s="3" t="str">
        <f>справочник!A6</f>
        <v>НА ПЛАНОВЫЙ ПЕРИОД 2024 И 2025 ГОДОВ</v>
      </c>
      <c r="C17" s="3"/>
      <c r="D17" s="4"/>
      <c r="E17" s="4"/>
      <c r="F17" s="4"/>
      <c r="G17" s="4"/>
      <c r="H17" s="4"/>
    </row>
    <row r="18" spans="2:9">
      <c r="B18" s="3"/>
      <c r="C18" s="3"/>
      <c r="D18" s="4"/>
      <c r="E18" s="4"/>
      <c r="F18" s="4"/>
      <c r="G18" s="4"/>
      <c r="H18" s="4"/>
    </row>
    <row r="19" spans="2:9">
      <c r="H19" s="2" t="s">
        <v>9</v>
      </c>
    </row>
    <row r="20" spans="2:9" ht="31.5">
      <c r="B20" s="57" t="s">
        <v>114</v>
      </c>
      <c r="C20" s="56" t="s">
        <v>346</v>
      </c>
      <c r="D20" s="56" t="s">
        <v>347</v>
      </c>
      <c r="E20" s="58" t="s">
        <v>170</v>
      </c>
      <c r="F20" s="58" t="s">
        <v>171</v>
      </c>
      <c r="G20" s="25" t="s">
        <v>113</v>
      </c>
      <c r="H20" s="25"/>
    </row>
    <row r="21" spans="2:9">
      <c r="B21" s="57"/>
      <c r="C21" s="56"/>
      <c r="D21" s="56"/>
      <c r="E21" s="59"/>
      <c r="F21" s="59"/>
      <c r="G21" s="26" t="str">
        <f>'1'!E20</f>
        <v>2024 год</v>
      </c>
      <c r="H21" s="27" t="str">
        <f>'1'!F20</f>
        <v>2025 год</v>
      </c>
    </row>
    <row r="22" spans="2:9">
      <c r="B22" s="5">
        <v>1</v>
      </c>
      <c r="C22" s="5">
        <v>2</v>
      </c>
      <c r="D22" s="5">
        <v>3</v>
      </c>
      <c r="E22" s="5">
        <v>4</v>
      </c>
      <c r="F22" s="5">
        <v>5</v>
      </c>
      <c r="G22" s="5">
        <v>6</v>
      </c>
      <c r="H22" s="5">
        <v>7</v>
      </c>
    </row>
    <row r="23" spans="2:9">
      <c r="B23" s="18" t="s">
        <v>115</v>
      </c>
      <c r="C23" s="17" t="s">
        <v>150</v>
      </c>
      <c r="D23" s="17" t="s">
        <v>174</v>
      </c>
      <c r="E23" s="7" t="s">
        <v>175</v>
      </c>
      <c r="F23" s="7" t="s">
        <v>174</v>
      </c>
      <c r="G23" s="15">
        <f>SUM(G24,G31,G56,G64,G68)</f>
        <v>14120.8</v>
      </c>
      <c r="H23" s="15">
        <f>SUM(H24,H31,H56,H64,H68)</f>
        <v>14120.8</v>
      </c>
      <c r="I23" s="10"/>
    </row>
    <row r="24" spans="2:9" ht="47.25">
      <c r="B24" s="20" t="s">
        <v>116</v>
      </c>
      <c r="C24" s="17" t="s">
        <v>150</v>
      </c>
      <c r="D24" s="17" t="s">
        <v>151</v>
      </c>
      <c r="E24" s="7" t="s">
        <v>175</v>
      </c>
      <c r="F24" s="7" t="s">
        <v>174</v>
      </c>
      <c r="G24" s="15">
        <f>G25</f>
        <v>496.70000000000005</v>
      </c>
      <c r="H24" s="15">
        <f>H25</f>
        <v>496.70000000000005</v>
      </c>
      <c r="I24" s="10"/>
    </row>
    <row r="25" spans="2:9" ht="31.5">
      <c r="B25" s="20" t="s">
        <v>176</v>
      </c>
      <c r="C25" s="17" t="s">
        <v>150</v>
      </c>
      <c r="D25" s="17" t="s">
        <v>151</v>
      </c>
      <c r="E25" s="7" t="s">
        <v>177</v>
      </c>
      <c r="F25" s="7" t="s">
        <v>174</v>
      </c>
      <c r="G25" s="7">
        <f>SUM(G26,G29)</f>
        <v>496.70000000000005</v>
      </c>
      <c r="H25" s="7">
        <f>SUM(H26,H29)</f>
        <v>496.70000000000005</v>
      </c>
      <c r="I25" s="10"/>
    </row>
    <row r="26" spans="2:9" ht="31.5">
      <c r="B26" s="20" t="s">
        <v>178</v>
      </c>
      <c r="C26" s="17" t="s">
        <v>150</v>
      </c>
      <c r="D26" s="17" t="s">
        <v>151</v>
      </c>
      <c r="E26" s="7" t="s">
        <v>179</v>
      </c>
      <c r="F26" s="7" t="s">
        <v>174</v>
      </c>
      <c r="G26" s="7">
        <f>SUM(G27:G28)</f>
        <v>496.70000000000005</v>
      </c>
      <c r="H26" s="7">
        <f>SUM(H27:H28)</f>
        <v>496.70000000000005</v>
      </c>
      <c r="I26" s="10"/>
    </row>
    <row r="27" spans="2:9" ht="31.5">
      <c r="B27" s="20" t="s">
        <v>180</v>
      </c>
      <c r="C27" s="17" t="s">
        <v>150</v>
      </c>
      <c r="D27" s="17" t="s">
        <v>151</v>
      </c>
      <c r="E27" s="7" t="s">
        <v>179</v>
      </c>
      <c r="F27" s="7" t="s">
        <v>181</v>
      </c>
      <c r="G27" s="7">
        <f>'7'!H188</f>
        <v>407.70000000000005</v>
      </c>
      <c r="H27" s="7">
        <f>'7'!I188</f>
        <v>407.70000000000005</v>
      </c>
      <c r="I27" s="10"/>
    </row>
    <row r="28" spans="2:9" ht="31.5">
      <c r="B28" s="20" t="s">
        <v>182</v>
      </c>
      <c r="C28" s="17" t="s">
        <v>150</v>
      </c>
      <c r="D28" s="17" t="s">
        <v>151</v>
      </c>
      <c r="E28" s="7" t="s">
        <v>179</v>
      </c>
      <c r="F28" s="7" t="s">
        <v>183</v>
      </c>
      <c r="G28" s="7">
        <f>'7'!H189</f>
        <v>89</v>
      </c>
      <c r="H28" s="7">
        <f>'7'!I189</f>
        <v>89</v>
      </c>
      <c r="I28" s="10"/>
    </row>
    <row r="29" spans="2:9" ht="31.5" hidden="1" customHeight="1">
      <c r="B29" s="20" t="s">
        <v>184</v>
      </c>
      <c r="C29" s="17" t="s">
        <v>150</v>
      </c>
      <c r="D29" s="17" t="s">
        <v>151</v>
      </c>
      <c r="E29" s="7" t="s">
        <v>185</v>
      </c>
      <c r="F29" s="7" t="s">
        <v>174</v>
      </c>
      <c r="G29" s="7">
        <f>G30</f>
        <v>0</v>
      </c>
      <c r="H29" s="7">
        <f>H30</f>
        <v>0</v>
      </c>
      <c r="I29" s="10"/>
    </row>
    <row r="30" spans="2:9" ht="31.5" hidden="1">
      <c r="B30" s="20" t="s">
        <v>180</v>
      </c>
      <c r="C30" s="17" t="s">
        <v>150</v>
      </c>
      <c r="D30" s="17" t="s">
        <v>151</v>
      </c>
      <c r="E30" s="7" t="s">
        <v>185</v>
      </c>
      <c r="F30" s="7" t="s">
        <v>181</v>
      </c>
      <c r="G30" s="7">
        <f>'7'!H191</f>
        <v>0</v>
      </c>
      <c r="H30" s="7">
        <f>'7'!I191</f>
        <v>0</v>
      </c>
      <c r="I30" s="10"/>
    </row>
    <row r="31" spans="2:9" ht="47.25" customHeight="1">
      <c r="B31" s="20" t="s">
        <v>117</v>
      </c>
      <c r="C31" s="17" t="s">
        <v>150</v>
      </c>
      <c r="D31" s="17" t="s">
        <v>152</v>
      </c>
      <c r="E31" s="7" t="s">
        <v>175</v>
      </c>
      <c r="F31" s="7" t="s">
        <v>174</v>
      </c>
      <c r="G31" s="15">
        <f>SUM(G32,G35,G51)</f>
        <v>11988.3</v>
      </c>
      <c r="H31" s="15">
        <f>SUM(H32,H35,H51)</f>
        <v>11988.3</v>
      </c>
      <c r="I31" s="10"/>
    </row>
    <row r="32" spans="2:9">
      <c r="B32" s="20" t="s">
        <v>186</v>
      </c>
      <c r="C32" s="17" t="s">
        <v>150</v>
      </c>
      <c r="D32" s="17" t="s">
        <v>152</v>
      </c>
      <c r="E32" s="7" t="s">
        <v>187</v>
      </c>
      <c r="F32" s="7" t="s">
        <v>174</v>
      </c>
      <c r="G32" s="7">
        <f>G33</f>
        <v>2</v>
      </c>
      <c r="H32" s="7">
        <f>H33</f>
        <v>2</v>
      </c>
      <c r="I32" s="10"/>
    </row>
    <row r="33" spans="2:9" ht="157.5" customHeight="1">
      <c r="B33" s="20" t="s">
        <v>342</v>
      </c>
      <c r="C33" s="17" t="s">
        <v>150</v>
      </c>
      <c r="D33" s="17" t="s">
        <v>152</v>
      </c>
      <c r="E33" s="7" t="s">
        <v>188</v>
      </c>
      <c r="F33" s="7" t="s">
        <v>174</v>
      </c>
      <c r="G33" s="7">
        <f>G34</f>
        <v>2</v>
      </c>
      <c r="H33" s="7">
        <f>H34</f>
        <v>2</v>
      </c>
      <c r="I33" s="10"/>
    </row>
    <row r="34" spans="2:9" ht="31.5">
      <c r="B34" s="20" t="s">
        <v>182</v>
      </c>
      <c r="C34" s="17" t="s">
        <v>150</v>
      </c>
      <c r="D34" s="17" t="s">
        <v>152</v>
      </c>
      <c r="E34" s="7" t="s">
        <v>188</v>
      </c>
      <c r="F34" s="7" t="s">
        <v>183</v>
      </c>
      <c r="G34" s="7">
        <f>'7'!H29</f>
        <v>2</v>
      </c>
      <c r="H34" s="7">
        <f>'7'!I29</f>
        <v>2</v>
      </c>
      <c r="I34" s="10"/>
    </row>
    <row r="35" spans="2:9">
      <c r="B35" s="20" t="s">
        <v>101</v>
      </c>
      <c r="C35" s="17" t="s">
        <v>150</v>
      </c>
      <c r="D35" s="17" t="s">
        <v>152</v>
      </c>
      <c r="E35" s="7" t="s">
        <v>189</v>
      </c>
      <c r="F35" s="7" t="s">
        <v>174</v>
      </c>
      <c r="G35" s="7">
        <f>SUM(G36,G39,G42,G45,G48,)</f>
        <v>710.29999999999984</v>
      </c>
      <c r="H35" s="7">
        <f>SUM(H36,H39,H42,H45,H48,)</f>
        <v>710.29999999999984</v>
      </c>
      <c r="I35" s="10"/>
    </row>
    <row r="36" spans="2:9" ht="31.5">
      <c r="B36" s="20" t="s">
        <v>120</v>
      </c>
      <c r="C36" s="17" t="s">
        <v>150</v>
      </c>
      <c r="D36" s="17" t="s">
        <v>152</v>
      </c>
      <c r="E36" s="7" t="s">
        <v>190</v>
      </c>
      <c r="F36" s="7" t="s">
        <v>174</v>
      </c>
      <c r="G36" s="7">
        <f>G37</f>
        <v>435.5</v>
      </c>
      <c r="H36" s="7">
        <f>H37</f>
        <v>435.5</v>
      </c>
      <c r="I36" s="10"/>
    </row>
    <row r="37" spans="2:9" ht="47.25">
      <c r="B37" s="20" t="s">
        <v>191</v>
      </c>
      <c r="C37" s="17" t="s">
        <v>150</v>
      </c>
      <c r="D37" s="17" t="s">
        <v>152</v>
      </c>
      <c r="E37" s="7" t="s">
        <v>192</v>
      </c>
      <c r="F37" s="7" t="s">
        <v>174</v>
      </c>
      <c r="G37" s="7">
        <f>G38</f>
        <v>435.5</v>
      </c>
      <c r="H37" s="7">
        <f>H38</f>
        <v>435.5</v>
      </c>
      <c r="I37" s="10"/>
    </row>
    <row r="38" spans="2:9">
      <c r="B38" s="20" t="s">
        <v>193</v>
      </c>
      <c r="C38" s="17" t="s">
        <v>150</v>
      </c>
      <c r="D38" s="17" t="s">
        <v>152</v>
      </c>
      <c r="E38" s="7" t="s">
        <v>192</v>
      </c>
      <c r="F38" s="7" t="s">
        <v>194</v>
      </c>
      <c r="G38" s="7">
        <f>'7'!H33</f>
        <v>435.5</v>
      </c>
      <c r="H38" s="7">
        <f>'7'!I33</f>
        <v>435.5</v>
      </c>
      <c r="I38" s="10"/>
    </row>
    <row r="39" spans="2:9" ht="31.5">
      <c r="B39" s="20" t="s">
        <v>167</v>
      </c>
      <c r="C39" s="17" t="s">
        <v>150</v>
      </c>
      <c r="D39" s="17" t="s">
        <v>152</v>
      </c>
      <c r="E39" s="7" t="s">
        <v>195</v>
      </c>
      <c r="F39" s="7" t="s">
        <v>174</v>
      </c>
      <c r="G39" s="7">
        <f>G40</f>
        <v>65.400000000000006</v>
      </c>
      <c r="H39" s="7">
        <f>H40</f>
        <v>65.400000000000006</v>
      </c>
      <c r="I39" s="10"/>
    </row>
    <row r="40" spans="2:9" ht="47.25">
      <c r="B40" s="20" t="s">
        <v>191</v>
      </c>
      <c r="C40" s="17" t="s">
        <v>150</v>
      </c>
      <c r="D40" s="17" t="s">
        <v>152</v>
      </c>
      <c r="E40" s="7" t="s">
        <v>196</v>
      </c>
      <c r="F40" s="7" t="s">
        <v>174</v>
      </c>
      <c r="G40" s="7">
        <f>G41</f>
        <v>65.400000000000006</v>
      </c>
      <c r="H40" s="7">
        <f>H41</f>
        <v>65.400000000000006</v>
      </c>
      <c r="I40" s="10"/>
    </row>
    <row r="41" spans="2:9">
      <c r="B41" s="20" t="s">
        <v>193</v>
      </c>
      <c r="C41" s="17" t="s">
        <v>150</v>
      </c>
      <c r="D41" s="17" t="s">
        <v>152</v>
      </c>
      <c r="E41" s="7" t="s">
        <v>196</v>
      </c>
      <c r="F41" s="7" t="s">
        <v>194</v>
      </c>
      <c r="G41" s="7">
        <f>'7'!H36</f>
        <v>65.400000000000006</v>
      </c>
      <c r="H41" s="7">
        <f>'7'!I36</f>
        <v>65.400000000000006</v>
      </c>
      <c r="I41" s="10"/>
    </row>
    <row r="42" spans="2:9" ht="47.25" customHeight="1">
      <c r="B42" s="20" t="s">
        <v>164</v>
      </c>
      <c r="C42" s="17" t="s">
        <v>150</v>
      </c>
      <c r="D42" s="17" t="s">
        <v>152</v>
      </c>
      <c r="E42" s="7" t="s">
        <v>198</v>
      </c>
      <c r="F42" s="7" t="s">
        <v>174</v>
      </c>
      <c r="G42" s="7">
        <f>G43</f>
        <v>116.3</v>
      </c>
      <c r="H42" s="7">
        <f>H43</f>
        <v>116.3</v>
      </c>
      <c r="I42" s="10"/>
    </row>
    <row r="43" spans="2:9" ht="47.25">
      <c r="B43" s="20" t="s">
        <v>191</v>
      </c>
      <c r="C43" s="17" t="s">
        <v>150</v>
      </c>
      <c r="D43" s="17" t="s">
        <v>152</v>
      </c>
      <c r="E43" s="7" t="s">
        <v>199</v>
      </c>
      <c r="F43" s="7" t="s">
        <v>174</v>
      </c>
      <c r="G43" s="7">
        <f>G44</f>
        <v>116.3</v>
      </c>
      <c r="H43" s="7">
        <f>H44</f>
        <v>116.3</v>
      </c>
      <c r="I43" s="10"/>
    </row>
    <row r="44" spans="2:9">
      <c r="B44" s="20" t="s">
        <v>193</v>
      </c>
      <c r="C44" s="17" t="s">
        <v>150</v>
      </c>
      <c r="D44" s="17" t="s">
        <v>152</v>
      </c>
      <c r="E44" s="7" t="s">
        <v>199</v>
      </c>
      <c r="F44" s="7" t="s">
        <v>194</v>
      </c>
      <c r="G44" s="7">
        <f>'7'!H39</f>
        <v>116.3</v>
      </c>
      <c r="H44" s="7">
        <f>'7'!I39</f>
        <v>116.3</v>
      </c>
      <c r="I44" s="10"/>
    </row>
    <row r="45" spans="2:9" ht="31.5">
      <c r="B45" s="20" t="s">
        <v>200</v>
      </c>
      <c r="C45" s="17" t="s">
        <v>150</v>
      </c>
      <c r="D45" s="17" t="s">
        <v>152</v>
      </c>
      <c r="E45" s="7" t="s">
        <v>201</v>
      </c>
      <c r="F45" s="7" t="s">
        <v>174</v>
      </c>
      <c r="G45" s="7">
        <f>G46</f>
        <v>47.8</v>
      </c>
      <c r="H45" s="7">
        <f>H46</f>
        <v>47.8</v>
      </c>
      <c r="I45" s="10"/>
    </row>
    <row r="46" spans="2:9" ht="47.25">
      <c r="B46" s="20" t="s">
        <v>191</v>
      </c>
      <c r="C46" s="17" t="s">
        <v>150</v>
      </c>
      <c r="D46" s="17" t="s">
        <v>152</v>
      </c>
      <c r="E46" s="7" t="s">
        <v>202</v>
      </c>
      <c r="F46" s="7" t="s">
        <v>174</v>
      </c>
      <c r="G46" s="7">
        <f>G47</f>
        <v>47.8</v>
      </c>
      <c r="H46" s="7">
        <f>H47</f>
        <v>47.8</v>
      </c>
      <c r="I46" s="10"/>
    </row>
    <row r="47" spans="2:9">
      <c r="B47" s="20" t="s">
        <v>193</v>
      </c>
      <c r="C47" s="17" t="s">
        <v>150</v>
      </c>
      <c r="D47" s="17" t="s">
        <v>152</v>
      </c>
      <c r="E47" s="7" t="s">
        <v>202</v>
      </c>
      <c r="F47" s="7" t="s">
        <v>194</v>
      </c>
      <c r="G47" s="7">
        <f>'7'!H42</f>
        <v>47.8</v>
      </c>
      <c r="H47" s="7">
        <f>'7'!I42</f>
        <v>47.8</v>
      </c>
      <c r="I47" s="10"/>
    </row>
    <row r="48" spans="2:9" ht="31.5">
      <c r="B48" s="20" t="s">
        <v>121</v>
      </c>
      <c r="C48" s="17" t="s">
        <v>150</v>
      </c>
      <c r="D48" s="17" t="s">
        <v>152</v>
      </c>
      <c r="E48" s="7" t="s">
        <v>203</v>
      </c>
      <c r="F48" s="7" t="s">
        <v>174</v>
      </c>
      <c r="G48" s="7">
        <f>G49</f>
        <v>45.3</v>
      </c>
      <c r="H48" s="7">
        <f>H49</f>
        <v>45.3</v>
      </c>
      <c r="I48" s="10"/>
    </row>
    <row r="49" spans="2:9" ht="47.25">
      <c r="B49" s="20" t="s">
        <v>191</v>
      </c>
      <c r="C49" s="17" t="s">
        <v>150</v>
      </c>
      <c r="D49" s="17" t="s">
        <v>152</v>
      </c>
      <c r="E49" s="7" t="s">
        <v>204</v>
      </c>
      <c r="F49" s="7" t="s">
        <v>174</v>
      </c>
      <c r="G49" s="7">
        <f>G50</f>
        <v>45.3</v>
      </c>
      <c r="H49" s="7">
        <f>H50</f>
        <v>45.3</v>
      </c>
      <c r="I49" s="10"/>
    </row>
    <row r="50" spans="2:9">
      <c r="B50" s="20" t="s">
        <v>193</v>
      </c>
      <c r="C50" s="17" t="s">
        <v>150</v>
      </c>
      <c r="D50" s="17" t="s">
        <v>152</v>
      </c>
      <c r="E50" s="7" t="s">
        <v>204</v>
      </c>
      <c r="F50" s="7" t="s">
        <v>194</v>
      </c>
      <c r="G50" s="7">
        <f>'7'!H45</f>
        <v>45.3</v>
      </c>
      <c r="H50" s="7">
        <f>'7'!I45</f>
        <v>45.3</v>
      </c>
      <c r="I50" s="10"/>
    </row>
    <row r="51" spans="2:9">
      <c r="B51" s="16" t="s">
        <v>205</v>
      </c>
      <c r="C51" s="17" t="s">
        <v>150</v>
      </c>
      <c r="D51" s="17" t="s">
        <v>152</v>
      </c>
      <c r="E51" s="7" t="s">
        <v>206</v>
      </c>
      <c r="F51" s="7" t="s">
        <v>174</v>
      </c>
      <c r="G51" s="7">
        <f>G52</f>
        <v>11276</v>
      </c>
      <c r="H51" s="7">
        <f>H52</f>
        <v>11276</v>
      </c>
      <c r="I51" s="10"/>
    </row>
    <row r="52" spans="2:9" ht="31.5">
      <c r="B52" s="20" t="s">
        <v>178</v>
      </c>
      <c r="C52" s="17" t="s">
        <v>150</v>
      </c>
      <c r="D52" s="17" t="s">
        <v>152</v>
      </c>
      <c r="E52" s="7" t="s">
        <v>207</v>
      </c>
      <c r="F52" s="7" t="s">
        <v>174</v>
      </c>
      <c r="G52" s="7">
        <f>SUM(G53:G55)</f>
        <v>11276</v>
      </c>
      <c r="H52" s="7">
        <f>SUM(H53:H55)</f>
        <v>11276</v>
      </c>
      <c r="I52" s="10"/>
    </row>
    <row r="53" spans="2:9" ht="31.5">
      <c r="B53" s="20" t="s">
        <v>180</v>
      </c>
      <c r="C53" s="17" t="s">
        <v>150</v>
      </c>
      <c r="D53" s="17" t="s">
        <v>152</v>
      </c>
      <c r="E53" s="7" t="s">
        <v>207</v>
      </c>
      <c r="F53" s="7" t="s">
        <v>181</v>
      </c>
      <c r="G53" s="7">
        <f>'7'!H48</f>
        <v>6656</v>
      </c>
      <c r="H53" s="7">
        <f>'7'!I48</f>
        <v>6656</v>
      </c>
      <c r="I53" s="10"/>
    </row>
    <row r="54" spans="2:9" ht="31.5">
      <c r="B54" s="20" t="s">
        <v>182</v>
      </c>
      <c r="C54" s="17" t="s">
        <v>150</v>
      </c>
      <c r="D54" s="17" t="s">
        <v>152</v>
      </c>
      <c r="E54" s="7" t="s">
        <v>207</v>
      </c>
      <c r="F54" s="7" t="s">
        <v>183</v>
      </c>
      <c r="G54" s="7">
        <f>'7'!H49</f>
        <v>4570</v>
      </c>
      <c r="H54" s="7">
        <f>'7'!I49</f>
        <v>4570</v>
      </c>
      <c r="I54" s="10"/>
    </row>
    <row r="55" spans="2:9">
      <c r="B55" s="20" t="s">
        <v>208</v>
      </c>
      <c r="C55" s="17" t="s">
        <v>150</v>
      </c>
      <c r="D55" s="17" t="s">
        <v>152</v>
      </c>
      <c r="E55" s="7" t="s">
        <v>207</v>
      </c>
      <c r="F55" s="7" t="s">
        <v>209</v>
      </c>
      <c r="G55" s="7">
        <f>'7'!H50</f>
        <v>50</v>
      </c>
      <c r="H55" s="7">
        <f>'7'!I50</f>
        <v>50</v>
      </c>
      <c r="I55" s="10"/>
    </row>
    <row r="56" spans="2:9" ht="47.25">
      <c r="B56" s="20" t="s">
        <v>123</v>
      </c>
      <c r="C56" s="17" t="s">
        <v>150</v>
      </c>
      <c r="D56" s="17" t="s">
        <v>153</v>
      </c>
      <c r="E56" s="7" t="s">
        <v>175</v>
      </c>
      <c r="F56" s="7" t="s">
        <v>174</v>
      </c>
      <c r="G56" s="15">
        <f>G57</f>
        <v>640.5</v>
      </c>
      <c r="H56" s="15">
        <f>H57</f>
        <v>640.5</v>
      </c>
      <c r="I56" s="10"/>
    </row>
    <row r="57" spans="2:9">
      <c r="B57" s="20" t="s">
        <v>193</v>
      </c>
      <c r="C57" s="17" t="s">
        <v>150</v>
      </c>
      <c r="D57" s="17" t="s">
        <v>153</v>
      </c>
      <c r="E57" s="7" t="s">
        <v>189</v>
      </c>
      <c r="F57" s="7" t="s">
        <v>174</v>
      </c>
      <c r="G57" s="7">
        <f>SUM(G58,G61)</f>
        <v>640.5</v>
      </c>
      <c r="H57" s="7">
        <f>SUM(H58,H61)</f>
        <v>640.5</v>
      </c>
      <c r="I57" s="10"/>
    </row>
    <row r="58" spans="2:9" ht="78.75">
      <c r="B58" s="20" t="s">
        <v>359</v>
      </c>
      <c r="C58" s="17" t="s">
        <v>150</v>
      </c>
      <c r="D58" s="17" t="s">
        <v>153</v>
      </c>
      <c r="E58" s="7" t="s">
        <v>210</v>
      </c>
      <c r="F58" s="7" t="s">
        <v>174</v>
      </c>
      <c r="G58" s="7">
        <f>G59</f>
        <v>345</v>
      </c>
      <c r="H58" s="7">
        <f>H59</f>
        <v>345</v>
      </c>
      <c r="I58" s="10"/>
    </row>
    <row r="59" spans="2:9" ht="47.25">
      <c r="B59" s="20" t="s">
        <v>191</v>
      </c>
      <c r="C59" s="17" t="s">
        <v>150</v>
      </c>
      <c r="D59" s="17" t="s">
        <v>153</v>
      </c>
      <c r="E59" s="7" t="s">
        <v>211</v>
      </c>
      <c r="F59" s="7" t="s">
        <v>174</v>
      </c>
      <c r="G59" s="7">
        <f>G60</f>
        <v>345</v>
      </c>
      <c r="H59" s="7">
        <f>H60</f>
        <v>345</v>
      </c>
      <c r="I59" s="10"/>
    </row>
    <row r="60" spans="2:9">
      <c r="B60" s="20" t="s">
        <v>193</v>
      </c>
      <c r="C60" s="17" t="s">
        <v>150</v>
      </c>
      <c r="D60" s="17" t="s">
        <v>153</v>
      </c>
      <c r="E60" s="7" t="s">
        <v>211</v>
      </c>
      <c r="F60" s="7" t="s">
        <v>194</v>
      </c>
      <c r="G60" s="7">
        <f>'7'!H55</f>
        <v>345</v>
      </c>
      <c r="H60" s="7">
        <f>'7'!I55</f>
        <v>345</v>
      </c>
      <c r="I60" s="10"/>
    </row>
    <row r="61" spans="2:9" ht="31.5">
      <c r="B61" s="20" t="s">
        <v>125</v>
      </c>
      <c r="C61" s="17" t="s">
        <v>150</v>
      </c>
      <c r="D61" s="17" t="s">
        <v>153</v>
      </c>
      <c r="E61" s="7" t="s">
        <v>212</v>
      </c>
      <c r="F61" s="7" t="s">
        <v>174</v>
      </c>
      <c r="G61" s="7">
        <f>G62</f>
        <v>295.5</v>
      </c>
      <c r="H61" s="7">
        <f>H62</f>
        <v>295.5</v>
      </c>
      <c r="I61" s="10"/>
    </row>
    <row r="62" spans="2:9" ht="47.25">
      <c r="B62" s="20" t="s">
        <v>191</v>
      </c>
      <c r="C62" s="17" t="s">
        <v>150</v>
      </c>
      <c r="D62" s="17" t="s">
        <v>153</v>
      </c>
      <c r="E62" s="7" t="s">
        <v>213</v>
      </c>
      <c r="F62" s="7" t="s">
        <v>174</v>
      </c>
      <c r="G62" s="7">
        <f>G63</f>
        <v>295.5</v>
      </c>
      <c r="H62" s="7">
        <f>H63</f>
        <v>295.5</v>
      </c>
      <c r="I62" s="10"/>
    </row>
    <row r="63" spans="2:9">
      <c r="B63" s="20" t="s">
        <v>193</v>
      </c>
      <c r="C63" s="17" t="s">
        <v>150</v>
      </c>
      <c r="D63" s="17" t="s">
        <v>153</v>
      </c>
      <c r="E63" s="7" t="s">
        <v>213</v>
      </c>
      <c r="F63" s="7" t="s">
        <v>194</v>
      </c>
      <c r="G63" s="7">
        <f>'7'!H196</f>
        <v>295.5</v>
      </c>
      <c r="H63" s="7">
        <f>'7'!I196</f>
        <v>295.5</v>
      </c>
      <c r="I63" s="10"/>
    </row>
    <row r="64" spans="2:9">
      <c r="B64" s="20" t="s">
        <v>126</v>
      </c>
      <c r="C64" s="17" t="s">
        <v>150</v>
      </c>
      <c r="D64" s="17" t="s">
        <v>154</v>
      </c>
      <c r="E64" s="7" t="s">
        <v>175</v>
      </c>
      <c r="F64" s="7" t="s">
        <v>174</v>
      </c>
      <c r="G64" s="15">
        <f>G65</f>
        <v>500</v>
      </c>
      <c r="H64" s="15">
        <f>H65</f>
        <v>500</v>
      </c>
      <c r="I64" s="10"/>
    </row>
    <row r="65" spans="2:9">
      <c r="B65" s="20" t="s">
        <v>126</v>
      </c>
      <c r="C65" s="17" t="s">
        <v>150</v>
      </c>
      <c r="D65" s="17" t="s">
        <v>154</v>
      </c>
      <c r="E65" s="7" t="s">
        <v>214</v>
      </c>
      <c r="F65" s="7" t="s">
        <v>174</v>
      </c>
      <c r="G65" s="7">
        <f t="shared" ref="G65:H65" si="0">G66</f>
        <v>500</v>
      </c>
      <c r="H65" s="7">
        <f t="shared" si="0"/>
        <v>500</v>
      </c>
      <c r="I65" s="10"/>
    </row>
    <row r="66" spans="2:9">
      <c r="B66" s="20" t="s">
        <v>215</v>
      </c>
      <c r="C66" s="17" t="s">
        <v>150</v>
      </c>
      <c r="D66" s="17" t="s">
        <v>154</v>
      </c>
      <c r="E66" s="7" t="s">
        <v>216</v>
      </c>
      <c r="F66" s="7" t="s">
        <v>174</v>
      </c>
      <c r="G66" s="7">
        <f>G67</f>
        <v>500</v>
      </c>
      <c r="H66" s="7">
        <f>H67</f>
        <v>500</v>
      </c>
      <c r="I66" s="10"/>
    </row>
    <row r="67" spans="2:9">
      <c r="B67" s="20" t="s">
        <v>126</v>
      </c>
      <c r="C67" s="17" t="s">
        <v>150</v>
      </c>
      <c r="D67" s="17" t="s">
        <v>154</v>
      </c>
      <c r="E67" s="7" t="s">
        <v>216</v>
      </c>
      <c r="F67" s="7" t="s">
        <v>217</v>
      </c>
      <c r="G67" s="7">
        <f>'7'!H59</f>
        <v>500</v>
      </c>
      <c r="H67" s="7">
        <f>'7'!I59</f>
        <v>500</v>
      </c>
      <c r="I67" s="10"/>
    </row>
    <row r="68" spans="2:9">
      <c r="B68" s="20" t="s">
        <v>127</v>
      </c>
      <c r="C68" s="17" t="s">
        <v>150</v>
      </c>
      <c r="D68" s="17" t="s">
        <v>155</v>
      </c>
      <c r="E68" s="7" t="s">
        <v>175</v>
      </c>
      <c r="F68" s="7" t="s">
        <v>174</v>
      </c>
      <c r="G68" s="15">
        <f>G69</f>
        <v>495.3</v>
      </c>
      <c r="H68" s="15">
        <f>H69</f>
        <v>495.3</v>
      </c>
      <c r="I68" s="10"/>
    </row>
    <row r="69" spans="2:9" ht="31.5">
      <c r="B69" s="20" t="s">
        <v>218</v>
      </c>
      <c r="C69" s="17" t="s">
        <v>150</v>
      </c>
      <c r="D69" s="17" t="s">
        <v>155</v>
      </c>
      <c r="E69" s="7" t="s">
        <v>219</v>
      </c>
      <c r="F69" s="7" t="s">
        <v>174</v>
      </c>
      <c r="G69" s="7">
        <f>SUM(G70,G72,G74,G76)</f>
        <v>495.3</v>
      </c>
      <c r="H69" s="7">
        <f>SUM(H70,H72,H74,H76)</f>
        <v>495.3</v>
      </c>
      <c r="I69" s="10"/>
    </row>
    <row r="70" spans="2:9">
      <c r="B70" s="20" t="s">
        <v>220</v>
      </c>
      <c r="C70" s="17" t="s">
        <v>150</v>
      </c>
      <c r="D70" s="17" t="s">
        <v>155</v>
      </c>
      <c r="E70" s="7" t="s">
        <v>221</v>
      </c>
      <c r="F70" s="7" t="s">
        <v>174</v>
      </c>
      <c r="G70" s="7">
        <f>G71</f>
        <v>350</v>
      </c>
      <c r="H70" s="7">
        <f>H71</f>
        <v>350</v>
      </c>
      <c r="I70" s="10"/>
    </row>
    <row r="71" spans="2:9" ht="31.5">
      <c r="B71" s="20" t="s">
        <v>182</v>
      </c>
      <c r="C71" s="17" t="s">
        <v>150</v>
      </c>
      <c r="D71" s="17" t="s">
        <v>155</v>
      </c>
      <c r="E71" s="7" t="s">
        <v>221</v>
      </c>
      <c r="F71" s="7" t="s">
        <v>183</v>
      </c>
      <c r="G71" s="7">
        <f>'7'!H63</f>
        <v>350</v>
      </c>
      <c r="H71" s="7">
        <f>'7'!I63</f>
        <v>350</v>
      </c>
      <c r="I71" s="10"/>
    </row>
    <row r="72" spans="2:9">
      <c r="B72" s="20" t="s">
        <v>222</v>
      </c>
      <c r="C72" s="17" t="s">
        <v>150</v>
      </c>
      <c r="D72" s="17" t="s">
        <v>155</v>
      </c>
      <c r="E72" s="7" t="s">
        <v>223</v>
      </c>
      <c r="F72" s="7" t="s">
        <v>174</v>
      </c>
      <c r="G72" s="7">
        <f>G73</f>
        <v>100</v>
      </c>
      <c r="H72" s="7">
        <f>H73</f>
        <v>100</v>
      </c>
      <c r="I72" s="10"/>
    </row>
    <row r="73" spans="2:9" ht="31.5">
      <c r="B73" s="20" t="s">
        <v>182</v>
      </c>
      <c r="C73" s="17" t="s">
        <v>150</v>
      </c>
      <c r="D73" s="17" t="s">
        <v>155</v>
      </c>
      <c r="E73" s="7" t="s">
        <v>223</v>
      </c>
      <c r="F73" s="7" t="s">
        <v>183</v>
      </c>
      <c r="G73" s="7">
        <f>'7'!H65</f>
        <v>100</v>
      </c>
      <c r="H73" s="7">
        <f>'7'!I65</f>
        <v>100</v>
      </c>
      <c r="I73" s="10"/>
    </row>
    <row r="74" spans="2:9" ht="31.5">
      <c r="B74" s="20" t="s">
        <v>224</v>
      </c>
      <c r="C74" s="17" t="s">
        <v>150</v>
      </c>
      <c r="D74" s="17" t="s">
        <v>155</v>
      </c>
      <c r="E74" s="7" t="s">
        <v>225</v>
      </c>
      <c r="F74" s="7" t="s">
        <v>174</v>
      </c>
      <c r="G74" s="7">
        <f>G75</f>
        <v>45.3</v>
      </c>
      <c r="H74" s="7">
        <f>H75</f>
        <v>45.3</v>
      </c>
      <c r="I74" s="10"/>
    </row>
    <row r="75" spans="2:9">
      <c r="B75" s="20" t="s">
        <v>208</v>
      </c>
      <c r="C75" s="17" t="s">
        <v>150</v>
      </c>
      <c r="D75" s="17" t="s">
        <v>155</v>
      </c>
      <c r="E75" s="7" t="s">
        <v>225</v>
      </c>
      <c r="F75" s="7" t="s">
        <v>209</v>
      </c>
      <c r="G75" s="7">
        <f>'7'!H67</f>
        <v>45.3</v>
      </c>
      <c r="H75" s="7">
        <f>'7'!I67</f>
        <v>45.3</v>
      </c>
      <c r="I75" s="10"/>
    </row>
    <row r="76" spans="2:9" ht="31.5" hidden="1">
      <c r="B76" s="20" t="s">
        <v>226</v>
      </c>
      <c r="C76" s="17" t="s">
        <v>150</v>
      </c>
      <c r="D76" s="17" t="s">
        <v>155</v>
      </c>
      <c r="E76" s="7" t="s">
        <v>227</v>
      </c>
      <c r="F76" s="7" t="s">
        <v>174</v>
      </c>
      <c r="G76" s="7">
        <f>SUM(G77:G78)</f>
        <v>0</v>
      </c>
      <c r="H76" s="7">
        <f>SUM(H77:H78)</f>
        <v>0</v>
      </c>
      <c r="I76" s="10"/>
    </row>
    <row r="77" spans="2:9" hidden="1">
      <c r="B77" s="20" t="s">
        <v>228</v>
      </c>
      <c r="C77" s="17" t="s">
        <v>150</v>
      </c>
      <c r="D77" s="17" t="s">
        <v>155</v>
      </c>
      <c r="E77" s="7" t="s">
        <v>227</v>
      </c>
      <c r="F77" s="7" t="s">
        <v>229</v>
      </c>
      <c r="G77" s="7">
        <f>'7'!H69</f>
        <v>0</v>
      </c>
      <c r="H77" s="7">
        <f>'7'!I69</f>
        <v>0</v>
      </c>
      <c r="I77" s="10"/>
    </row>
    <row r="78" spans="2:9" hidden="1">
      <c r="B78" s="20" t="s">
        <v>208</v>
      </c>
      <c r="C78" s="17" t="s">
        <v>150</v>
      </c>
      <c r="D78" s="17" t="s">
        <v>155</v>
      </c>
      <c r="E78" s="7" t="s">
        <v>227</v>
      </c>
      <c r="F78" s="7" t="s">
        <v>209</v>
      </c>
      <c r="G78" s="7">
        <f>'7'!H70</f>
        <v>0</v>
      </c>
      <c r="H78" s="7">
        <f>'7'!I70</f>
        <v>0</v>
      </c>
      <c r="I78" s="10"/>
    </row>
    <row r="79" spans="2:9" ht="31.5">
      <c r="B79" s="21" t="s">
        <v>128</v>
      </c>
      <c r="C79" s="17" t="s">
        <v>151</v>
      </c>
      <c r="D79" s="17" t="s">
        <v>174</v>
      </c>
      <c r="E79" s="7" t="s">
        <v>175</v>
      </c>
      <c r="F79" s="7" t="s">
        <v>174</v>
      </c>
      <c r="G79" s="15">
        <f>G80</f>
        <v>1250</v>
      </c>
      <c r="H79" s="15">
        <f>H80</f>
        <v>1250</v>
      </c>
      <c r="I79" s="10"/>
    </row>
    <row r="80" spans="2:9" ht="31.5" customHeight="1">
      <c r="B80" s="20" t="s">
        <v>129</v>
      </c>
      <c r="C80" s="17" t="s">
        <v>151</v>
      </c>
      <c r="D80" s="17" t="s">
        <v>156</v>
      </c>
      <c r="E80" s="7" t="s">
        <v>175</v>
      </c>
      <c r="F80" s="7" t="s">
        <v>174</v>
      </c>
      <c r="G80" s="7">
        <f>G81</f>
        <v>1250</v>
      </c>
      <c r="H80" s="7">
        <f>H81</f>
        <v>1250</v>
      </c>
      <c r="I80" s="10"/>
    </row>
    <row r="81" spans="2:9" ht="31.5">
      <c r="B81" s="20" t="s">
        <v>230</v>
      </c>
      <c r="C81" s="17" t="s">
        <v>151</v>
      </c>
      <c r="D81" s="17" t="s">
        <v>156</v>
      </c>
      <c r="E81" s="7" t="s">
        <v>231</v>
      </c>
      <c r="F81" s="7" t="s">
        <v>174</v>
      </c>
      <c r="G81" s="7">
        <f>SUM(G82,G84)</f>
        <v>1250</v>
      </c>
      <c r="H81" s="7">
        <f>SUM(H82,H84)</f>
        <v>1250</v>
      </c>
      <c r="I81" s="10"/>
    </row>
    <row r="82" spans="2:9" ht="31.5">
      <c r="B82" s="20" t="s">
        <v>232</v>
      </c>
      <c r="C82" s="17" t="s">
        <v>151</v>
      </c>
      <c r="D82" s="17" t="s">
        <v>156</v>
      </c>
      <c r="E82" s="7" t="s">
        <v>233</v>
      </c>
      <c r="F82" s="7" t="s">
        <v>174</v>
      </c>
      <c r="G82" s="7">
        <f>G83</f>
        <v>1000</v>
      </c>
      <c r="H82" s="7">
        <f>H83</f>
        <v>1000</v>
      </c>
      <c r="I82" s="10"/>
    </row>
    <row r="83" spans="2:9" ht="31.5">
      <c r="B83" s="20" t="s">
        <v>182</v>
      </c>
      <c r="C83" s="17" t="s">
        <v>151</v>
      </c>
      <c r="D83" s="17" t="s">
        <v>156</v>
      </c>
      <c r="E83" s="7" t="s">
        <v>233</v>
      </c>
      <c r="F83" s="7" t="s">
        <v>183</v>
      </c>
      <c r="G83" s="7">
        <f>'7'!H75</f>
        <v>1000</v>
      </c>
      <c r="H83" s="7">
        <f>'7'!I75</f>
        <v>1000</v>
      </c>
      <c r="I83" s="10"/>
    </row>
    <row r="84" spans="2:9" ht="31.5" customHeight="1">
      <c r="B84" s="20" t="s">
        <v>234</v>
      </c>
      <c r="C84" s="17" t="s">
        <v>151</v>
      </c>
      <c r="D84" s="17" t="s">
        <v>156</v>
      </c>
      <c r="E84" s="7" t="s">
        <v>235</v>
      </c>
      <c r="F84" s="7" t="s">
        <v>174</v>
      </c>
      <c r="G84" s="7">
        <f>G85</f>
        <v>250</v>
      </c>
      <c r="H84" s="7">
        <f>H85</f>
        <v>250</v>
      </c>
      <c r="I84" s="10"/>
    </row>
    <row r="85" spans="2:9" ht="31.5">
      <c r="B85" s="20" t="s">
        <v>182</v>
      </c>
      <c r="C85" s="17" t="s">
        <v>151</v>
      </c>
      <c r="D85" s="17" t="s">
        <v>156</v>
      </c>
      <c r="E85" s="7" t="s">
        <v>235</v>
      </c>
      <c r="F85" s="7" t="s">
        <v>183</v>
      </c>
      <c r="G85" s="7">
        <f>'7'!H77</f>
        <v>250</v>
      </c>
      <c r="H85" s="7">
        <f>'7'!I77</f>
        <v>250</v>
      </c>
      <c r="I85" s="10"/>
    </row>
    <row r="86" spans="2:9">
      <c r="B86" s="21" t="s">
        <v>130</v>
      </c>
      <c r="C86" s="17" t="s">
        <v>152</v>
      </c>
      <c r="D86" s="17" t="s">
        <v>174</v>
      </c>
      <c r="E86" s="7" t="s">
        <v>175</v>
      </c>
      <c r="F86" s="7" t="s">
        <v>174</v>
      </c>
      <c r="G86" s="15">
        <f>SUM(G87,G93,G98,G103)</f>
        <v>8220</v>
      </c>
      <c r="H86" s="15">
        <f>SUM(H87,H93,H98,H103)</f>
        <v>8220</v>
      </c>
      <c r="I86" s="10"/>
    </row>
    <row r="87" spans="2:9" hidden="1">
      <c r="B87" s="20" t="s">
        <v>133</v>
      </c>
      <c r="C87" s="17" t="s">
        <v>152</v>
      </c>
      <c r="D87" s="17" t="s">
        <v>159</v>
      </c>
      <c r="E87" s="7" t="s">
        <v>175</v>
      </c>
      <c r="F87" s="7" t="s">
        <v>174</v>
      </c>
      <c r="G87" s="15">
        <f>G88</f>
        <v>0</v>
      </c>
      <c r="H87" s="15">
        <f>H88</f>
        <v>0</v>
      </c>
      <c r="I87" s="10"/>
    </row>
    <row r="88" spans="2:9" hidden="1">
      <c r="B88" s="20" t="s">
        <v>236</v>
      </c>
      <c r="C88" s="17" t="s">
        <v>152</v>
      </c>
      <c r="D88" s="17" t="s">
        <v>159</v>
      </c>
      <c r="E88" s="7" t="s">
        <v>237</v>
      </c>
      <c r="F88" s="7" t="s">
        <v>174</v>
      </c>
      <c r="G88" s="7">
        <f>SUM(G89,G91)</f>
        <v>0</v>
      </c>
      <c r="H88" s="7">
        <f>SUM(H89,H91)</f>
        <v>0</v>
      </c>
      <c r="I88" s="10"/>
    </row>
    <row r="89" spans="2:9" ht="47.25" hidden="1">
      <c r="B89" s="20" t="s">
        <v>238</v>
      </c>
      <c r="C89" s="17" t="s">
        <v>152</v>
      </c>
      <c r="D89" s="17" t="s">
        <v>159</v>
      </c>
      <c r="E89" s="7" t="s">
        <v>239</v>
      </c>
      <c r="F89" s="7" t="s">
        <v>174</v>
      </c>
      <c r="G89" s="7">
        <f>G90</f>
        <v>0</v>
      </c>
      <c r="H89" s="7">
        <f>H90</f>
        <v>0</v>
      </c>
      <c r="I89" s="10"/>
    </row>
    <row r="90" spans="2:9" ht="31.5" hidden="1">
      <c r="B90" s="20" t="s">
        <v>182</v>
      </c>
      <c r="C90" s="17" t="s">
        <v>152</v>
      </c>
      <c r="D90" s="17" t="s">
        <v>159</v>
      </c>
      <c r="E90" s="7" t="s">
        <v>239</v>
      </c>
      <c r="F90" s="7" t="s">
        <v>183</v>
      </c>
      <c r="G90" s="7">
        <f>'7'!H82</f>
        <v>0</v>
      </c>
      <c r="H90" s="7">
        <f>'7'!I82</f>
        <v>0</v>
      </c>
      <c r="I90" s="10"/>
    </row>
    <row r="91" spans="2:9" ht="31.5" hidden="1" customHeight="1">
      <c r="B91" s="20" t="s">
        <v>240</v>
      </c>
      <c r="C91" s="17" t="s">
        <v>152</v>
      </c>
      <c r="D91" s="17" t="s">
        <v>159</v>
      </c>
      <c r="E91" s="7" t="s">
        <v>241</v>
      </c>
      <c r="F91" s="7" t="s">
        <v>174</v>
      </c>
      <c r="G91" s="7">
        <f>G92</f>
        <v>0</v>
      </c>
      <c r="H91" s="7">
        <f>H92</f>
        <v>0</v>
      </c>
      <c r="I91" s="10"/>
    </row>
    <row r="92" spans="2:9" ht="31.5" hidden="1">
      <c r="B92" s="20" t="s">
        <v>182</v>
      </c>
      <c r="C92" s="17" t="s">
        <v>152</v>
      </c>
      <c r="D92" s="17" t="s">
        <v>159</v>
      </c>
      <c r="E92" s="7" t="s">
        <v>241</v>
      </c>
      <c r="F92" s="7" t="s">
        <v>183</v>
      </c>
      <c r="G92" s="7">
        <f>'7'!H84</f>
        <v>0</v>
      </c>
      <c r="H92" s="7">
        <f>'7'!I84</f>
        <v>0</v>
      </c>
      <c r="I92" s="10"/>
    </row>
    <row r="93" spans="2:9">
      <c r="B93" s="20" t="s">
        <v>131</v>
      </c>
      <c r="C93" s="17" t="s">
        <v>152</v>
      </c>
      <c r="D93" s="17" t="s">
        <v>157</v>
      </c>
      <c r="E93" s="7" t="s">
        <v>175</v>
      </c>
      <c r="F93" s="7" t="s">
        <v>174</v>
      </c>
      <c r="G93" s="15">
        <f>G94</f>
        <v>1120</v>
      </c>
      <c r="H93" s="15">
        <f>H94</f>
        <v>1120</v>
      </c>
      <c r="I93" s="10"/>
    </row>
    <row r="94" spans="2:9" ht="63">
      <c r="B94" s="21" t="s">
        <v>367</v>
      </c>
      <c r="C94" s="17" t="s">
        <v>152</v>
      </c>
      <c r="D94" s="17" t="s">
        <v>157</v>
      </c>
      <c r="E94" s="7" t="s">
        <v>243</v>
      </c>
      <c r="F94" s="7" t="s">
        <v>174</v>
      </c>
      <c r="G94" s="7">
        <f t="shared" ref="G94:H95" si="1">G95</f>
        <v>1120</v>
      </c>
      <c r="H94" s="7">
        <f t="shared" si="1"/>
        <v>1120</v>
      </c>
      <c r="I94" s="10"/>
    </row>
    <row r="95" spans="2:9" ht="31.5">
      <c r="B95" s="20" t="s">
        <v>244</v>
      </c>
      <c r="C95" s="17" t="s">
        <v>152</v>
      </c>
      <c r="D95" s="17" t="s">
        <v>157</v>
      </c>
      <c r="E95" s="7" t="s">
        <v>245</v>
      </c>
      <c r="F95" s="7" t="s">
        <v>174</v>
      </c>
      <c r="G95" s="7">
        <f t="shared" si="1"/>
        <v>1120</v>
      </c>
      <c r="H95" s="7">
        <f t="shared" si="1"/>
        <v>1120</v>
      </c>
      <c r="I95" s="10"/>
    </row>
    <row r="96" spans="2:9" ht="31.5">
      <c r="B96" s="20" t="s">
        <v>246</v>
      </c>
      <c r="C96" s="17" t="s">
        <v>152</v>
      </c>
      <c r="D96" s="17" t="s">
        <v>157</v>
      </c>
      <c r="E96" s="7" t="s">
        <v>247</v>
      </c>
      <c r="F96" s="7" t="s">
        <v>174</v>
      </c>
      <c r="G96" s="7">
        <f>G97</f>
        <v>1120</v>
      </c>
      <c r="H96" s="7">
        <f>H97</f>
        <v>1120</v>
      </c>
      <c r="I96" s="10"/>
    </row>
    <row r="97" spans="2:9">
      <c r="B97" s="20" t="s">
        <v>344</v>
      </c>
      <c r="C97" s="17" t="s">
        <v>152</v>
      </c>
      <c r="D97" s="17" t="s">
        <v>157</v>
      </c>
      <c r="E97" s="7" t="s">
        <v>247</v>
      </c>
      <c r="F97" s="17" t="s">
        <v>343</v>
      </c>
      <c r="G97" s="7">
        <f>'7'!H89</f>
        <v>1120</v>
      </c>
      <c r="H97" s="7">
        <f>'7'!I89</f>
        <v>1120</v>
      </c>
      <c r="I97" s="10"/>
    </row>
    <row r="98" spans="2:9">
      <c r="B98" s="20" t="s">
        <v>132</v>
      </c>
      <c r="C98" s="17" t="s">
        <v>152</v>
      </c>
      <c r="D98" s="17" t="s">
        <v>158</v>
      </c>
      <c r="E98" s="7" t="s">
        <v>175</v>
      </c>
      <c r="F98" s="7" t="s">
        <v>174</v>
      </c>
      <c r="G98" s="15">
        <f t="shared" ref="G98:H100" si="2">G99</f>
        <v>7000</v>
      </c>
      <c r="H98" s="15">
        <f t="shared" si="2"/>
        <v>7000</v>
      </c>
      <c r="I98" s="10"/>
    </row>
    <row r="99" spans="2:9" ht="63">
      <c r="B99" s="21" t="s">
        <v>242</v>
      </c>
      <c r="C99" s="17" t="s">
        <v>152</v>
      </c>
      <c r="D99" s="17" t="s">
        <v>158</v>
      </c>
      <c r="E99" s="7" t="s">
        <v>243</v>
      </c>
      <c r="F99" s="7" t="s">
        <v>174</v>
      </c>
      <c r="G99" s="7">
        <f t="shared" si="2"/>
        <v>7000</v>
      </c>
      <c r="H99" s="7">
        <f t="shared" si="2"/>
        <v>7000</v>
      </c>
      <c r="I99" s="10"/>
    </row>
    <row r="100" spans="2:9" ht="31.5">
      <c r="B100" s="20" t="s">
        <v>248</v>
      </c>
      <c r="C100" s="17" t="s">
        <v>152</v>
      </c>
      <c r="D100" s="17" t="s">
        <v>158</v>
      </c>
      <c r="E100" s="7" t="s">
        <v>249</v>
      </c>
      <c r="F100" s="7" t="s">
        <v>174</v>
      </c>
      <c r="G100" s="7">
        <f t="shared" si="2"/>
        <v>7000</v>
      </c>
      <c r="H100" s="7">
        <f t="shared" si="2"/>
        <v>7000</v>
      </c>
      <c r="I100" s="10"/>
    </row>
    <row r="101" spans="2:9" ht="31.5" customHeight="1">
      <c r="B101" s="20" t="s">
        <v>250</v>
      </c>
      <c r="C101" s="17" t="s">
        <v>152</v>
      </c>
      <c r="D101" s="17" t="s">
        <v>158</v>
      </c>
      <c r="E101" s="7" t="s">
        <v>251</v>
      </c>
      <c r="F101" s="7" t="s">
        <v>174</v>
      </c>
      <c r="G101" s="7">
        <f>G102</f>
        <v>7000</v>
      </c>
      <c r="H101" s="7">
        <f>H102</f>
        <v>7000</v>
      </c>
      <c r="I101" s="10"/>
    </row>
    <row r="102" spans="2:9" ht="31.5">
      <c r="B102" s="20" t="s">
        <v>182</v>
      </c>
      <c r="C102" s="17" t="s">
        <v>152</v>
      </c>
      <c r="D102" s="17" t="s">
        <v>158</v>
      </c>
      <c r="E102" s="7" t="s">
        <v>251</v>
      </c>
      <c r="F102" s="7" t="s">
        <v>183</v>
      </c>
      <c r="G102" s="7">
        <f>'7'!H94</f>
        <v>7000</v>
      </c>
      <c r="H102" s="7">
        <f>'7'!I94</f>
        <v>7000</v>
      </c>
      <c r="I102" s="10"/>
    </row>
    <row r="103" spans="2:9">
      <c r="B103" s="20" t="s">
        <v>134</v>
      </c>
      <c r="C103" s="17" t="s">
        <v>152</v>
      </c>
      <c r="D103" s="17" t="s">
        <v>160</v>
      </c>
      <c r="E103" s="7" t="s">
        <v>175</v>
      </c>
      <c r="F103" s="7" t="s">
        <v>174</v>
      </c>
      <c r="G103" s="15">
        <f t="shared" ref="G103:H104" si="3">G104</f>
        <v>100</v>
      </c>
      <c r="H103" s="15">
        <f t="shared" si="3"/>
        <v>100</v>
      </c>
      <c r="I103" s="10"/>
    </row>
    <row r="104" spans="2:9" ht="31.5">
      <c r="B104" s="20" t="s">
        <v>218</v>
      </c>
      <c r="C104" s="17" t="s">
        <v>152</v>
      </c>
      <c r="D104" s="17" t="s">
        <v>160</v>
      </c>
      <c r="E104" s="7" t="s">
        <v>219</v>
      </c>
      <c r="F104" s="7" t="s">
        <v>174</v>
      </c>
      <c r="G104" s="7">
        <f t="shared" si="3"/>
        <v>100</v>
      </c>
      <c r="H104" s="7">
        <f t="shared" si="3"/>
        <v>100</v>
      </c>
      <c r="I104" s="10"/>
    </row>
    <row r="105" spans="2:9" ht="31.5">
      <c r="B105" s="20" t="s">
        <v>252</v>
      </c>
      <c r="C105" s="17" t="s">
        <v>152</v>
      </c>
      <c r="D105" s="17" t="s">
        <v>160</v>
      </c>
      <c r="E105" s="7" t="s">
        <v>253</v>
      </c>
      <c r="F105" s="7" t="s">
        <v>174</v>
      </c>
      <c r="G105" s="7">
        <f>G106</f>
        <v>100</v>
      </c>
      <c r="H105" s="7">
        <f>H106</f>
        <v>100</v>
      </c>
      <c r="I105" s="10"/>
    </row>
    <row r="106" spans="2:9" ht="31.5">
      <c r="B106" s="20" t="s">
        <v>182</v>
      </c>
      <c r="C106" s="17" t="s">
        <v>152</v>
      </c>
      <c r="D106" s="17" t="s">
        <v>160</v>
      </c>
      <c r="E106" s="7" t="s">
        <v>253</v>
      </c>
      <c r="F106" s="7" t="s">
        <v>183</v>
      </c>
      <c r="G106" s="7">
        <f>'7'!H98</f>
        <v>100</v>
      </c>
      <c r="H106" s="7">
        <f>'7'!I98</f>
        <v>100</v>
      </c>
      <c r="I106" s="10"/>
    </row>
    <row r="107" spans="2:9">
      <c r="B107" s="21" t="s">
        <v>135</v>
      </c>
      <c r="C107" s="17" t="s">
        <v>159</v>
      </c>
      <c r="D107" s="17" t="s">
        <v>174</v>
      </c>
      <c r="E107" s="7" t="s">
        <v>175</v>
      </c>
      <c r="F107" s="7" t="s">
        <v>174</v>
      </c>
      <c r="G107" s="15">
        <f>SUM(G108,G117,G144)</f>
        <v>87381.300000000017</v>
      </c>
      <c r="H107" s="15">
        <f>SUM(H108,H117,H144)</f>
        <v>23005.7</v>
      </c>
      <c r="I107" s="10"/>
    </row>
    <row r="108" spans="2:9">
      <c r="B108" s="20" t="s">
        <v>136</v>
      </c>
      <c r="C108" s="17" t="s">
        <v>159</v>
      </c>
      <c r="D108" s="17" t="s">
        <v>150</v>
      </c>
      <c r="E108" s="7" t="s">
        <v>175</v>
      </c>
      <c r="F108" s="7" t="s">
        <v>174</v>
      </c>
      <c r="G108" s="15">
        <f>G109</f>
        <v>2400</v>
      </c>
      <c r="H108" s="15">
        <f>H109</f>
        <v>2400</v>
      </c>
      <c r="I108" s="10"/>
    </row>
    <row r="109" spans="2:9">
      <c r="B109" s="16" t="s">
        <v>254</v>
      </c>
      <c r="C109" s="17" t="s">
        <v>159</v>
      </c>
      <c r="D109" s="17" t="s">
        <v>150</v>
      </c>
      <c r="E109" s="7" t="s">
        <v>255</v>
      </c>
      <c r="F109" s="7" t="s">
        <v>174</v>
      </c>
      <c r="G109" s="7">
        <f>G110</f>
        <v>2400</v>
      </c>
      <c r="H109" s="7">
        <f>H110</f>
        <v>2400</v>
      </c>
      <c r="I109" s="10"/>
    </row>
    <row r="110" spans="2:9">
      <c r="B110" s="20" t="s">
        <v>256</v>
      </c>
      <c r="C110" s="17" t="s">
        <v>159</v>
      </c>
      <c r="D110" s="17" t="s">
        <v>150</v>
      </c>
      <c r="E110" s="7" t="s">
        <v>257</v>
      </c>
      <c r="F110" s="7" t="s">
        <v>174</v>
      </c>
      <c r="G110" s="7">
        <f>SUM(G111,G113,G115)</f>
        <v>2400</v>
      </c>
      <c r="H110" s="7">
        <f>SUM(H111,H113,H115)</f>
        <v>2400</v>
      </c>
      <c r="I110" s="10"/>
    </row>
    <row r="111" spans="2:9" ht="31.5">
      <c r="B111" s="20" t="s">
        <v>258</v>
      </c>
      <c r="C111" s="17" t="s">
        <v>159</v>
      </c>
      <c r="D111" s="17" t="s">
        <v>150</v>
      </c>
      <c r="E111" s="7" t="s">
        <v>259</v>
      </c>
      <c r="F111" s="7" t="s">
        <v>174</v>
      </c>
      <c r="G111" s="7">
        <f>G112</f>
        <v>1000</v>
      </c>
      <c r="H111" s="7">
        <f>H112</f>
        <v>1000</v>
      </c>
      <c r="I111" s="10"/>
    </row>
    <row r="112" spans="2:9" ht="31.5">
      <c r="B112" s="20" t="s">
        <v>182</v>
      </c>
      <c r="C112" s="17" t="s">
        <v>159</v>
      </c>
      <c r="D112" s="17" t="s">
        <v>150</v>
      </c>
      <c r="E112" s="7" t="s">
        <v>259</v>
      </c>
      <c r="F112" s="7" t="s">
        <v>183</v>
      </c>
      <c r="G112" s="7">
        <f>'7'!H104</f>
        <v>1000</v>
      </c>
      <c r="H112" s="7">
        <f>'7'!I104</f>
        <v>1000</v>
      </c>
      <c r="I112" s="10"/>
    </row>
    <row r="113" spans="2:9">
      <c r="B113" s="20" t="s">
        <v>260</v>
      </c>
      <c r="C113" s="17" t="s">
        <v>159</v>
      </c>
      <c r="D113" s="17" t="s">
        <v>150</v>
      </c>
      <c r="E113" s="7" t="s">
        <v>261</v>
      </c>
      <c r="F113" s="7" t="s">
        <v>174</v>
      </c>
      <c r="G113" s="7">
        <f>G114</f>
        <v>600</v>
      </c>
      <c r="H113" s="7">
        <f>H114</f>
        <v>600</v>
      </c>
      <c r="I113" s="10"/>
    </row>
    <row r="114" spans="2:9" ht="31.5">
      <c r="B114" s="20" t="s">
        <v>182</v>
      </c>
      <c r="C114" s="17" t="s">
        <v>159</v>
      </c>
      <c r="D114" s="17" t="s">
        <v>150</v>
      </c>
      <c r="E114" s="7" t="s">
        <v>261</v>
      </c>
      <c r="F114" s="7" t="s">
        <v>183</v>
      </c>
      <c r="G114" s="7">
        <f>'7'!H106</f>
        <v>600</v>
      </c>
      <c r="H114" s="7">
        <f>'7'!I106</f>
        <v>600</v>
      </c>
      <c r="I114" s="10"/>
    </row>
    <row r="115" spans="2:9">
      <c r="B115" s="20" t="s">
        <v>262</v>
      </c>
      <c r="C115" s="17" t="s">
        <v>159</v>
      </c>
      <c r="D115" s="17" t="s">
        <v>150</v>
      </c>
      <c r="E115" s="7" t="s">
        <v>263</v>
      </c>
      <c r="F115" s="7" t="s">
        <v>174</v>
      </c>
      <c r="G115" s="7">
        <f>G116</f>
        <v>800</v>
      </c>
      <c r="H115" s="7">
        <f>H116</f>
        <v>800</v>
      </c>
      <c r="I115" s="10"/>
    </row>
    <row r="116" spans="2:9" ht="31.5">
      <c r="B116" s="20" t="s">
        <v>182</v>
      </c>
      <c r="C116" s="17" t="s">
        <v>159</v>
      </c>
      <c r="D116" s="17" t="s">
        <v>150</v>
      </c>
      <c r="E116" s="7" t="s">
        <v>263</v>
      </c>
      <c r="F116" s="7" t="s">
        <v>183</v>
      </c>
      <c r="G116" s="7">
        <f>'7'!H108</f>
        <v>800</v>
      </c>
      <c r="H116" s="7">
        <f>'7'!I108</f>
        <v>800</v>
      </c>
      <c r="I116" s="10"/>
    </row>
    <row r="117" spans="2:9">
      <c r="B117" s="20" t="s">
        <v>137</v>
      </c>
      <c r="C117" s="17" t="s">
        <v>159</v>
      </c>
      <c r="D117" s="17" t="s">
        <v>161</v>
      </c>
      <c r="E117" s="7" t="s">
        <v>175</v>
      </c>
      <c r="F117" s="7" t="s">
        <v>174</v>
      </c>
      <c r="G117" s="15">
        <f>SUM(G118,G140)</f>
        <v>69644.200000000012</v>
      </c>
      <c r="H117" s="15">
        <f>SUM(H118,H140)</f>
        <v>5699</v>
      </c>
      <c r="I117" s="10"/>
    </row>
    <row r="118" spans="2:9" ht="78.75">
      <c r="B118" s="21" t="s">
        <v>368</v>
      </c>
      <c r="C118" s="17" t="s">
        <v>159</v>
      </c>
      <c r="D118" s="17" t="s">
        <v>161</v>
      </c>
      <c r="E118" s="7" t="s">
        <v>264</v>
      </c>
      <c r="F118" s="7" t="s">
        <v>174</v>
      </c>
      <c r="G118" s="7">
        <f>SUM(G119,G131)</f>
        <v>67956.100000000006</v>
      </c>
      <c r="H118" s="7">
        <f>SUM(H119,H131)</f>
        <v>630</v>
      </c>
      <c r="I118" s="10"/>
    </row>
    <row r="119" spans="2:9" ht="47.25">
      <c r="B119" s="20" t="s">
        <v>265</v>
      </c>
      <c r="C119" s="17" t="s">
        <v>159</v>
      </c>
      <c r="D119" s="17" t="s">
        <v>161</v>
      </c>
      <c r="E119" s="7" t="s">
        <v>266</v>
      </c>
      <c r="F119" s="7" t="s">
        <v>174</v>
      </c>
      <c r="G119" s="7">
        <f>SUM(G120,G125,G128)</f>
        <v>67756.100000000006</v>
      </c>
      <c r="H119" s="7">
        <f>SUM(H120,H125,H128)</f>
        <v>430</v>
      </c>
      <c r="I119" s="10"/>
    </row>
    <row r="120" spans="2:9" ht="47.25" hidden="1">
      <c r="B120" s="20" t="s">
        <v>267</v>
      </c>
      <c r="C120" s="17" t="s">
        <v>159</v>
      </c>
      <c r="D120" s="17" t="s">
        <v>161</v>
      </c>
      <c r="E120" s="7" t="s">
        <v>268</v>
      </c>
      <c r="F120" s="7" t="s">
        <v>174</v>
      </c>
      <c r="G120" s="7">
        <f>SUM(G121,G123,)</f>
        <v>0</v>
      </c>
      <c r="H120" s="7">
        <f>SUM(H121,H123,)</f>
        <v>0</v>
      </c>
      <c r="I120" s="10"/>
    </row>
    <row r="121" spans="2:9" ht="31.5" hidden="1">
      <c r="B121" s="20" t="s">
        <v>269</v>
      </c>
      <c r="C121" s="17" t="s">
        <v>159</v>
      </c>
      <c r="D121" s="17" t="s">
        <v>161</v>
      </c>
      <c r="E121" s="7" t="s">
        <v>270</v>
      </c>
      <c r="F121" s="7" t="s">
        <v>174</v>
      </c>
      <c r="G121" s="7">
        <f>G122</f>
        <v>0</v>
      </c>
      <c r="H121" s="7">
        <f>H122</f>
        <v>0</v>
      </c>
      <c r="I121" s="10"/>
    </row>
    <row r="122" spans="2:9" hidden="1">
      <c r="B122" s="20" t="s">
        <v>271</v>
      </c>
      <c r="C122" s="17" t="s">
        <v>159</v>
      </c>
      <c r="D122" s="17" t="s">
        <v>161</v>
      </c>
      <c r="E122" s="7" t="s">
        <v>270</v>
      </c>
      <c r="F122" s="7" t="s">
        <v>272</v>
      </c>
      <c r="G122" s="7">
        <f>'7'!H114</f>
        <v>0</v>
      </c>
      <c r="H122" s="7">
        <f>'7'!I114</f>
        <v>0</v>
      </c>
      <c r="I122" s="10"/>
    </row>
    <row r="123" spans="2:9" ht="31.5" hidden="1">
      <c r="B123" s="20" t="s">
        <v>273</v>
      </c>
      <c r="C123" s="17" t="s">
        <v>159</v>
      </c>
      <c r="D123" s="17" t="s">
        <v>161</v>
      </c>
      <c r="E123" s="7" t="s">
        <v>274</v>
      </c>
      <c r="F123" s="7" t="s">
        <v>174</v>
      </c>
      <c r="G123" s="7">
        <f>G124</f>
        <v>0</v>
      </c>
      <c r="H123" s="7">
        <f>H124</f>
        <v>0</v>
      </c>
      <c r="I123" s="10"/>
    </row>
    <row r="124" spans="2:9" hidden="1">
      <c r="B124" s="20" t="s">
        <v>271</v>
      </c>
      <c r="C124" s="17" t="s">
        <v>159</v>
      </c>
      <c r="D124" s="17" t="s">
        <v>161</v>
      </c>
      <c r="E124" s="7" t="s">
        <v>274</v>
      </c>
      <c r="F124" s="7" t="s">
        <v>272</v>
      </c>
      <c r="G124" s="7">
        <f>'7'!H116</f>
        <v>0</v>
      </c>
      <c r="H124" s="7">
        <f>'7'!I116</f>
        <v>0</v>
      </c>
      <c r="I124" s="10"/>
    </row>
    <row r="125" spans="2:9" ht="31.5">
      <c r="B125" s="20" t="s">
        <v>275</v>
      </c>
      <c r="C125" s="17" t="s">
        <v>159</v>
      </c>
      <c r="D125" s="17" t="s">
        <v>161</v>
      </c>
      <c r="E125" s="7" t="s">
        <v>276</v>
      </c>
      <c r="F125" s="7" t="s">
        <v>174</v>
      </c>
      <c r="G125" s="7">
        <f>G126</f>
        <v>430</v>
      </c>
      <c r="H125" s="7">
        <f>H126</f>
        <v>430</v>
      </c>
      <c r="I125" s="10"/>
    </row>
    <row r="126" spans="2:9" ht="31.5">
      <c r="B126" s="20" t="s">
        <v>277</v>
      </c>
      <c r="C126" s="17" t="s">
        <v>159</v>
      </c>
      <c r="D126" s="17" t="s">
        <v>161</v>
      </c>
      <c r="E126" s="7" t="s">
        <v>278</v>
      </c>
      <c r="F126" s="7" t="s">
        <v>174</v>
      </c>
      <c r="G126" s="7">
        <f>G127</f>
        <v>430</v>
      </c>
      <c r="H126" s="7">
        <f>H127</f>
        <v>430</v>
      </c>
      <c r="I126" s="10"/>
    </row>
    <row r="127" spans="2:9" ht="31.5">
      <c r="B127" s="20" t="s">
        <v>182</v>
      </c>
      <c r="C127" s="17" t="s">
        <v>159</v>
      </c>
      <c r="D127" s="17" t="s">
        <v>161</v>
      </c>
      <c r="E127" s="7" t="s">
        <v>278</v>
      </c>
      <c r="F127" s="7" t="s">
        <v>183</v>
      </c>
      <c r="G127" s="7">
        <f>'7'!H119</f>
        <v>430</v>
      </c>
      <c r="H127" s="7">
        <f>'7'!I119</f>
        <v>430</v>
      </c>
      <c r="I127" s="10"/>
    </row>
    <row r="128" spans="2:9" ht="47.25" customHeight="1">
      <c r="B128" s="20" t="s">
        <v>345</v>
      </c>
      <c r="C128" s="17" t="s">
        <v>159</v>
      </c>
      <c r="D128" s="17" t="s">
        <v>161</v>
      </c>
      <c r="E128" s="7" t="s">
        <v>279</v>
      </c>
      <c r="F128" s="7" t="s">
        <v>174</v>
      </c>
      <c r="G128" s="7">
        <f>G129</f>
        <v>67326.100000000006</v>
      </c>
      <c r="H128" s="7">
        <f>H129</f>
        <v>0</v>
      </c>
      <c r="I128" s="10"/>
    </row>
    <row r="129" spans="2:9" ht="47.25">
      <c r="B129" s="20" t="s">
        <v>280</v>
      </c>
      <c r="C129" s="17" t="s">
        <v>159</v>
      </c>
      <c r="D129" s="17" t="s">
        <v>161</v>
      </c>
      <c r="E129" s="7" t="s">
        <v>281</v>
      </c>
      <c r="F129" s="7" t="s">
        <v>174</v>
      </c>
      <c r="G129" s="7">
        <f>G130</f>
        <v>67326.100000000006</v>
      </c>
      <c r="H129" s="7">
        <f>H130</f>
        <v>0</v>
      </c>
      <c r="I129" s="10"/>
    </row>
    <row r="130" spans="2:9">
      <c r="B130" s="20" t="s">
        <v>271</v>
      </c>
      <c r="C130" s="17" t="s">
        <v>159</v>
      </c>
      <c r="D130" s="17" t="s">
        <v>161</v>
      </c>
      <c r="E130" s="7" t="s">
        <v>281</v>
      </c>
      <c r="F130" s="7" t="s">
        <v>272</v>
      </c>
      <c r="G130" s="7">
        <f>'7'!H122</f>
        <v>67326.100000000006</v>
      </c>
      <c r="H130" s="7">
        <f>'7'!I122</f>
        <v>0</v>
      </c>
      <c r="I130" s="10"/>
    </row>
    <row r="131" spans="2:9" ht="47.25">
      <c r="B131" s="20" t="s">
        <v>282</v>
      </c>
      <c r="C131" s="17" t="s">
        <v>159</v>
      </c>
      <c r="D131" s="17" t="s">
        <v>161</v>
      </c>
      <c r="E131" s="7" t="s">
        <v>283</v>
      </c>
      <c r="F131" s="7" t="s">
        <v>174</v>
      </c>
      <c r="G131" s="7">
        <f>SUM(G132,G137)</f>
        <v>200</v>
      </c>
      <c r="H131" s="7">
        <f>SUM(H132,H137)</f>
        <v>200</v>
      </c>
      <c r="I131" s="10"/>
    </row>
    <row r="132" spans="2:9" ht="31.5" hidden="1">
      <c r="B132" s="20" t="s">
        <v>284</v>
      </c>
      <c r="C132" s="17" t="s">
        <v>159</v>
      </c>
      <c r="D132" s="17" t="s">
        <v>161</v>
      </c>
      <c r="E132" s="7" t="s">
        <v>285</v>
      </c>
      <c r="F132" s="7" t="s">
        <v>174</v>
      </c>
      <c r="G132" s="7">
        <f>SUM(G133,G135)</f>
        <v>0</v>
      </c>
      <c r="H132" s="7">
        <f>SUM(H133,H135)</f>
        <v>0</v>
      </c>
      <c r="I132" s="10"/>
    </row>
    <row r="133" spans="2:9" ht="47.25" hidden="1">
      <c r="B133" s="20" t="s">
        <v>286</v>
      </c>
      <c r="C133" s="17" t="s">
        <v>159</v>
      </c>
      <c r="D133" s="17" t="s">
        <v>161</v>
      </c>
      <c r="E133" s="7" t="s">
        <v>287</v>
      </c>
      <c r="F133" s="7" t="s">
        <v>174</v>
      </c>
      <c r="G133" s="7">
        <f>G134</f>
        <v>0</v>
      </c>
      <c r="H133" s="7">
        <f>H134</f>
        <v>0</v>
      </c>
      <c r="I133" s="10"/>
    </row>
    <row r="134" spans="2:9" hidden="1">
      <c r="B134" s="20" t="s">
        <v>271</v>
      </c>
      <c r="C134" s="17" t="s">
        <v>159</v>
      </c>
      <c r="D134" s="17" t="s">
        <v>161</v>
      </c>
      <c r="E134" s="7" t="s">
        <v>287</v>
      </c>
      <c r="F134" s="7" t="s">
        <v>272</v>
      </c>
      <c r="G134" s="7">
        <f>'7'!H126</f>
        <v>0</v>
      </c>
      <c r="H134" s="7">
        <f>'7'!I126</f>
        <v>0</v>
      </c>
      <c r="I134" s="10"/>
    </row>
    <row r="135" spans="2:9" ht="47.25" hidden="1">
      <c r="B135" s="20" t="s">
        <v>288</v>
      </c>
      <c r="C135" s="17" t="s">
        <v>159</v>
      </c>
      <c r="D135" s="17" t="s">
        <v>161</v>
      </c>
      <c r="E135" s="7" t="s">
        <v>289</v>
      </c>
      <c r="F135" s="7" t="s">
        <v>174</v>
      </c>
      <c r="G135" s="7">
        <f>G136</f>
        <v>0</v>
      </c>
      <c r="H135" s="7">
        <f>H136</f>
        <v>0</v>
      </c>
      <c r="I135" s="10"/>
    </row>
    <row r="136" spans="2:9" hidden="1">
      <c r="B136" s="20" t="s">
        <v>271</v>
      </c>
      <c r="C136" s="17" t="s">
        <v>159</v>
      </c>
      <c r="D136" s="17" t="s">
        <v>161</v>
      </c>
      <c r="E136" s="7" t="s">
        <v>289</v>
      </c>
      <c r="F136" s="7" t="s">
        <v>272</v>
      </c>
      <c r="G136" s="7">
        <f>'7'!H128</f>
        <v>0</v>
      </c>
      <c r="H136" s="7">
        <f>'7'!I128</f>
        <v>0</v>
      </c>
      <c r="I136" s="10"/>
    </row>
    <row r="137" spans="2:9" ht="31.5">
      <c r="B137" s="20" t="s">
        <v>360</v>
      </c>
      <c r="C137" s="17" t="s">
        <v>159</v>
      </c>
      <c r="D137" s="17" t="s">
        <v>161</v>
      </c>
      <c r="E137" s="7" t="s">
        <v>290</v>
      </c>
      <c r="F137" s="7" t="s">
        <v>174</v>
      </c>
      <c r="G137" s="7">
        <f>SUM(G138)</f>
        <v>200</v>
      </c>
      <c r="H137" s="7">
        <f>SUM(H138)</f>
        <v>200</v>
      </c>
      <c r="I137" s="10"/>
    </row>
    <row r="138" spans="2:9" ht="31.5">
      <c r="B138" s="20" t="s">
        <v>291</v>
      </c>
      <c r="C138" s="17" t="s">
        <v>159</v>
      </c>
      <c r="D138" s="17" t="s">
        <v>161</v>
      </c>
      <c r="E138" s="7" t="s">
        <v>292</v>
      </c>
      <c r="F138" s="7" t="s">
        <v>174</v>
      </c>
      <c r="G138" s="7">
        <f>G139</f>
        <v>200</v>
      </c>
      <c r="H138" s="7">
        <f>H139</f>
        <v>200</v>
      </c>
      <c r="I138" s="10"/>
    </row>
    <row r="139" spans="2:9" ht="31.5">
      <c r="B139" s="20" t="s">
        <v>182</v>
      </c>
      <c r="C139" s="17" t="s">
        <v>159</v>
      </c>
      <c r="D139" s="17" t="s">
        <v>161</v>
      </c>
      <c r="E139" s="7" t="s">
        <v>292</v>
      </c>
      <c r="F139" s="7" t="s">
        <v>183</v>
      </c>
      <c r="G139" s="7">
        <f>'7'!H131</f>
        <v>200</v>
      </c>
      <c r="H139" s="7">
        <f>'7'!I131</f>
        <v>200</v>
      </c>
      <c r="I139" s="10"/>
    </row>
    <row r="140" spans="2:9">
      <c r="B140" s="16" t="s">
        <v>254</v>
      </c>
      <c r="C140" s="17" t="s">
        <v>159</v>
      </c>
      <c r="D140" s="17" t="s">
        <v>161</v>
      </c>
      <c r="E140" s="7" t="s">
        <v>255</v>
      </c>
      <c r="F140" s="7" t="s">
        <v>174</v>
      </c>
      <c r="G140" s="7">
        <f t="shared" ref="G140:H142" si="4">G141</f>
        <v>1688.1000000000001</v>
      </c>
      <c r="H140" s="7">
        <f t="shared" si="4"/>
        <v>5069</v>
      </c>
      <c r="I140" s="10"/>
    </row>
    <row r="141" spans="2:9">
      <c r="B141" s="20" t="s">
        <v>293</v>
      </c>
      <c r="C141" s="17" t="s">
        <v>159</v>
      </c>
      <c r="D141" s="17" t="s">
        <v>161</v>
      </c>
      <c r="E141" s="7" t="s">
        <v>294</v>
      </c>
      <c r="F141" s="7" t="s">
        <v>174</v>
      </c>
      <c r="G141" s="7">
        <f t="shared" si="4"/>
        <v>1688.1000000000001</v>
      </c>
      <c r="H141" s="7">
        <f t="shared" si="4"/>
        <v>5069</v>
      </c>
      <c r="I141" s="10"/>
    </row>
    <row r="142" spans="2:9">
      <c r="B142" s="20" t="s">
        <v>295</v>
      </c>
      <c r="C142" s="17" t="s">
        <v>159</v>
      </c>
      <c r="D142" s="17" t="s">
        <v>161</v>
      </c>
      <c r="E142" s="7" t="s">
        <v>296</v>
      </c>
      <c r="F142" s="7" t="s">
        <v>174</v>
      </c>
      <c r="G142" s="7">
        <f t="shared" si="4"/>
        <v>1688.1000000000001</v>
      </c>
      <c r="H142" s="7">
        <f t="shared" si="4"/>
        <v>5069</v>
      </c>
      <c r="I142" s="10"/>
    </row>
    <row r="143" spans="2:9" ht="31.5">
      <c r="B143" s="20" t="s">
        <v>182</v>
      </c>
      <c r="C143" s="17" t="s">
        <v>159</v>
      </c>
      <c r="D143" s="17" t="s">
        <v>161</v>
      </c>
      <c r="E143" s="7" t="s">
        <v>296</v>
      </c>
      <c r="F143" s="7" t="s">
        <v>183</v>
      </c>
      <c r="G143" s="7">
        <f>'7'!H135</f>
        <v>1688.1000000000001</v>
      </c>
      <c r="H143" s="7">
        <f>'7'!I135</f>
        <v>5069</v>
      </c>
      <c r="I143" s="10"/>
    </row>
    <row r="144" spans="2:9">
      <c r="B144" s="20" t="s">
        <v>138</v>
      </c>
      <c r="C144" s="17" t="s">
        <v>159</v>
      </c>
      <c r="D144" s="17" t="s">
        <v>151</v>
      </c>
      <c r="E144" s="7" t="s">
        <v>175</v>
      </c>
      <c r="F144" s="7" t="s">
        <v>174</v>
      </c>
      <c r="G144" s="15">
        <f>SUM(G145,G151)</f>
        <v>15337.1</v>
      </c>
      <c r="H144" s="15">
        <f>SUM(H145,H151)</f>
        <v>14906.7</v>
      </c>
      <c r="I144" s="10"/>
    </row>
    <row r="145" spans="2:9" hidden="1">
      <c r="B145" s="20" t="s">
        <v>193</v>
      </c>
      <c r="C145" s="17" t="s">
        <v>159</v>
      </c>
      <c r="D145" s="17" t="s">
        <v>151</v>
      </c>
      <c r="E145" s="7" t="s">
        <v>189</v>
      </c>
      <c r="F145" s="7" t="s">
        <v>174</v>
      </c>
      <c r="G145" s="7">
        <f>SUM(G146,G149)</f>
        <v>0</v>
      </c>
      <c r="H145" s="7">
        <f>SUM(H146,H149)</f>
        <v>0</v>
      </c>
      <c r="I145" s="10"/>
    </row>
    <row r="146" spans="2:9" ht="47.25" hidden="1">
      <c r="B146" s="20" t="s">
        <v>297</v>
      </c>
      <c r="C146" s="17" t="s">
        <v>159</v>
      </c>
      <c r="D146" s="17" t="s">
        <v>151</v>
      </c>
      <c r="E146" s="7" t="s">
        <v>298</v>
      </c>
      <c r="F146" s="7" t="s">
        <v>174</v>
      </c>
      <c r="G146" s="7">
        <f>G147</f>
        <v>0</v>
      </c>
      <c r="H146" s="7">
        <f>H147</f>
        <v>0</v>
      </c>
      <c r="I146" s="10"/>
    </row>
    <row r="147" spans="2:9" ht="47.25" hidden="1">
      <c r="B147" s="20" t="s">
        <v>299</v>
      </c>
      <c r="C147" s="17" t="s">
        <v>159</v>
      </c>
      <c r="D147" s="17" t="s">
        <v>151</v>
      </c>
      <c r="E147" s="7" t="s">
        <v>300</v>
      </c>
      <c r="F147" s="7" t="s">
        <v>174</v>
      </c>
      <c r="G147" s="7">
        <f>G148</f>
        <v>0</v>
      </c>
      <c r="H147" s="7">
        <f>H148</f>
        <v>0</v>
      </c>
      <c r="I147" s="10"/>
    </row>
    <row r="148" spans="2:9" hidden="1">
      <c r="B148" s="20" t="s">
        <v>193</v>
      </c>
      <c r="C148" s="17" t="s">
        <v>159</v>
      </c>
      <c r="D148" s="17" t="s">
        <v>151</v>
      </c>
      <c r="E148" s="7" t="s">
        <v>300</v>
      </c>
      <c r="F148" s="7" t="s">
        <v>194</v>
      </c>
      <c r="G148" s="7">
        <f>'7'!H140</f>
        <v>0</v>
      </c>
      <c r="H148" s="7">
        <f>'7'!I140</f>
        <v>0</v>
      </c>
      <c r="I148" s="10"/>
    </row>
    <row r="149" spans="2:9" ht="47.25" hidden="1">
      <c r="B149" s="20" t="s">
        <v>301</v>
      </c>
      <c r="C149" s="17" t="s">
        <v>159</v>
      </c>
      <c r="D149" s="17" t="s">
        <v>151</v>
      </c>
      <c r="E149" s="7" t="s">
        <v>302</v>
      </c>
      <c r="F149" s="7" t="s">
        <v>174</v>
      </c>
      <c r="G149" s="7">
        <f>G150</f>
        <v>0</v>
      </c>
      <c r="H149" s="7">
        <f>H150</f>
        <v>0</v>
      </c>
      <c r="I149" s="10"/>
    </row>
    <row r="150" spans="2:9" hidden="1">
      <c r="B150" s="20" t="s">
        <v>193</v>
      </c>
      <c r="C150" s="17" t="s">
        <v>159</v>
      </c>
      <c r="D150" s="17" t="s">
        <v>151</v>
      </c>
      <c r="E150" s="7" t="s">
        <v>302</v>
      </c>
      <c r="F150" s="7" t="s">
        <v>194</v>
      </c>
      <c r="G150" s="7">
        <f>'7'!H142</f>
        <v>0</v>
      </c>
      <c r="H150" s="7">
        <f>'7'!I142</f>
        <v>0</v>
      </c>
      <c r="I150" s="10"/>
    </row>
    <row r="151" spans="2:9">
      <c r="B151" s="16" t="s">
        <v>254</v>
      </c>
      <c r="C151" s="17" t="s">
        <v>159</v>
      </c>
      <c r="D151" s="17" t="s">
        <v>151</v>
      </c>
      <c r="E151" s="7" t="s">
        <v>255</v>
      </c>
      <c r="F151" s="7" t="s">
        <v>174</v>
      </c>
      <c r="G151" s="7">
        <f>G152</f>
        <v>15337.1</v>
      </c>
      <c r="H151" s="7">
        <f>H152</f>
        <v>14906.7</v>
      </c>
      <c r="I151" s="10"/>
    </row>
    <row r="152" spans="2:9">
      <c r="B152" s="20" t="s">
        <v>303</v>
      </c>
      <c r="C152" s="17" t="s">
        <v>159</v>
      </c>
      <c r="D152" s="17" t="s">
        <v>151</v>
      </c>
      <c r="E152" s="7" t="s">
        <v>304</v>
      </c>
      <c r="F152" s="7" t="s">
        <v>174</v>
      </c>
      <c r="G152" s="7">
        <f>SUM(G153,G155,G157,G159,G161)</f>
        <v>15337.1</v>
      </c>
      <c r="H152" s="7">
        <f>SUM(H153,H155,H157,H159,H161)</f>
        <v>14906.7</v>
      </c>
      <c r="I152" s="10"/>
    </row>
    <row r="153" spans="2:9">
      <c r="B153" s="20" t="s">
        <v>305</v>
      </c>
      <c r="C153" s="17" t="s">
        <v>159</v>
      </c>
      <c r="D153" s="17" t="s">
        <v>151</v>
      </c>
      <c r="E153" s="7" t="s">
        <v>306</v>
      </c>
      <c r="F153" s="7" t="s">
        <v>174</v>
      </c>
      <c r="G153" s="7">
        <f>G154</f>
        <v>5000</v>
      </c>
      <c r="H153" s="7">
        <f>H154</f>
        <v>5000</v>
      </c>
      <c r="I153" s="10"/>
    </row>
    <row r="154" spans="2:9" ht="31.5">
      <c r="B154" s="20" t="s">
        <v>182</v>
      </c>
      <c r="C154" s="17" t="s">
        <v>159</v>
      </c>
      <c r="D154" s="17" t="s">
        <v>151</v>
      </c>
      <c r="E154" s="7" t="s">
        <v>306</v>
      </c>
      <c r="F154" s="7" t="s">
        <v>183</v>
      </c>
      <c r="G154" s="7">
        <f>'7'!H146</f>
        <v>5000</v>
      </c>
      <c r="H154" s="7">
        <f>'7'!I146</f>
        <v>5000</v>
      </c>
      <c r="I154" s="10"/>
    </row>
    <row r="155" spans="2:9">
      <c r="B155" s="20" t="s">
        <v>307</v>
      </c>
      <c r="C155" s="17" t="s">
        <v>159</v>
      </c>
      <c r="D155" s="17" t="s">
        <v>151</v>
      </c>
      <c r="E155" s="7" t="s">
        <v>308</v>
      </c>
      <c r="F155" s="7" t="s">
        <v>174</v>
      </c>
      <c r="G155" s="7">
        <f>G156</f>
        <v>1000</v>
      </c>
      <c r="H155" s="7">
        <f>H156</f>
        <v>1000</v>
      </c>
      <c r="I155" s="10"/>
    </row>
    <row r="156" spans="2:9" ht="31.5">
      <c r="B156" s="20" t="s">
        <v>182</v>
      </c>
      <c r="C156" s="17" t="s">
        <v>159</v>
      </c>
      <c r="D156" s="17" t="s">
        <v>151</v>
      </c>
      <c r="E156" s="7" t="s">
        <v>308</v>
      </c>
      <c r="F156" s="7" t="s">
        <v>183</v>
      </c>
      <c r="G156" s="7">
        <f>'7'!H148</f>
        <v>1000</v>
      </c>
      <c r="H156" s="7">
        <f>'7'!I148</f>
        <v>1000</v>
      </c>
      <c r="I156" s="10"/>
    </row>
    <row r="157" spans="2:9" ht="31.5">
      <c r="B157" s="20" t="s">
        <v>309</v>
      </c>
      <c r="C157" s="17" t="s">
        <v>159</v>
      </c>
      <c r="D157" s="17" t="s">
        <v>151</v>
      </c>
      <c r="E157" s="7" t="s">
        <v>310</v>
      </c>
      <c r="F157" s="7" t="s">
        <v>174</v>
      </c>
      <c r="G157" s="7">
        <f>G158</f>
        <v>7926.9</v>
      </c>
      <c r="H157" s="7">
        <f>H158</f>
        <v>7496.5</v>
      </c>
      <c r="I157" s="10"/>
    </row>
    <row r="158" spans="2:9" ht="31.5">
      <c r="B158" s="20" t="s">
        <v>182</v>
      </c>
      <c r="C158" s="17" t="s">
        <v>159</v>
      </c>
      <c r="D158" s="17" t="s">
        <v>151</v>
      </c>
      <c r="E158" s="7" t="s">
        <v>310</v>
      </c>
      <c r="F158" s="7" t="s">
        <v>183</v>
      </c>
      <c r="G158" s="7">
        <f>'7'!H150</f>
        <v>7926.9</v>
      </c>
      <c r="H158" s="7">
        <f>'7'!I150</f>
        <v>7496.5</v>
      </c>
      <c r="I158" s="10"/>
    </row>
    <row r="159" spans="2:9">
      <c r="B159" s="20" t="s">
        <v>311</v>
      </c>
      <c r="C159" s="17" t="s">
        <v>159</v>
      </c>
      <c r="D159" s="17" t="s">
        <v>151</v>
      </c>
      <c r="E159" s="7" t="s">
        <v>312</v>
      </c>
      <c r="F159" s="7" t="s">
        <v>174</v>
      </c>
      <c r="G159" s="7">
        <f>G160</f>
        <v>1410.2</v>
      </c>
      <c r="H159" s="7">
        <f>H160</f>
        <v>1410.2</v>
      </c>
      <c r="I159" s="10"/>
    </row>
    <row r="160" spans="2:9" ht="31.5">
      <c r="B160" s="20" t="s">
        <v>182</v>
      </c>
      <c r="C160" s="17" t="s">
        <v>159</v>
      </c>
      <c r="D160" s="17" t="s">
        <v>151</v>
      </c>
      <c r="E160" s="7" t="s">
        <v>312</v>
      </c>
      <c r="F160" s="7" t="s">
        <v>183</v>
      </c>
      <c r="G160" s="7">
        <f>'7'!H152</f>
        <v>1410.2</v>
      </c>
      <c r="H160" s="7">
        <f>'7'!I152</f>
        <v>1410.2</v>
      </c>
      <c r="I160" s="10"/>
    </row>
    <row r="161" spans="2:9" hidden="1">
      <c r="B161" s="20" t="s">
        <v>313</v>
      </c>
      <c r="C161" s="17" t="s">
        <v>159</v>
      </c>
      <c r="D161" s="17" t="s">
        <v>151</v>
      </c>
      <c r="E161" s="7" t="s">
        <v>314</v>
      </c>
      <c r="F161" s="7" t="s">
        <v>174</v>
      </c>
      <c r="G161" s="7">
        <f>G162</f>
        <v>0</v>
      </c>
      <c r="H161" s="7">
        <f>H162</f>
        <v>0</v>
      </c>
      <c r="I161" s="10"/>
    </row>
    <row r="162" spans="2:9" ht="47.25" hidden="1">
      <c r="B162" s="20" t="s">
        <v>315</v>
      </c>
      <c r="C162" s="17" t="s">
        <v>159</v>
      </c>
      <c r="D162" s="17" t="s">
        <v>151</v>
      </c>
      <c r="E162" s="7" t="s">
        <v>316</v>
      </c>
      <c r="F162" s="7" t="s">
        <v>174</v>
      </c>
      <c r="G162" s="7">
        <f>G163</f>
        <v>0</v>
      </c>
      <c r="H162" s="7">
        <f>H163</f>
        <v>0</v>
      </c>
      <c r="I162" s="10"/>
    </row>
    <row r="163" spans="2:9" hidden="1">
      <c r="B163" s="20" t="s">
        <v>271</v>
      </c>
      <c r="C163" s="17" t="s">
        <v>159</v>
      </c>
      <c r="D163" s="17" t="s">
        <v>151</v>
      </c>
      <c r="E163" s="7" t="s">
        <v>316</v>
      </c>
      <c r="F163" s="7" t="s">
        <v>272</v>
      </c>
      <c r="G163" s="7">
        <f>'7'!H155</f>
        <v>0</v>
      </c>
      <c r="H163" s="7">
        <f>'7'!I155</f>
        <v>0</v>
      </c>
      <c r="I163" s="10"/>
    </row>
    <row r="164" spans="2:9">
      <c r="B164" s="21" t="s">
        <v>139</v>
      </c>
      <c r="C164" s="17" t="s">
        <v>162</v>
      </c>
      <c r="D164" s="17" t="s">
        <v>174</v>
      </c>
      <c r="E164" s="7" t="s">
        <v>175</v>
      </c>
      <c r="F164" s="7" t="s">
        <v>174</v>
      </c>
      <c r="G164" s="15">
        <f t="shared" ref="G164:H167" si="5">G165</f>
        <v>163.80000000000001</v>
      </c>
      <c r="H164" s="15">
        <f t="shared" si="5"/>
        <v>163.80000000000001</v>
      </c>
      <c r="I164" s="10"/>
    </row>
    <row r="165" spans="2:9">
      <c r="B165" s="20" t="s">
        <v>140</v>
      </c>
      <c r="C165" s="17" t="s">
        <v>162</v>
      </c>
      <c r="D165" s="17" t="s">
        <v>162</v>
      </c>
      <c r="E165" s="7" t="s">
        <v>175</v>
      </c>
      <c r="F165" s="7" t="s">
        <v>174</v>
      </c>
      <c r="G165" s="7">
        <f t="shared" si="5"/>
        <v>163.80000000000001</v>
      </c>
      <c r="H165" s="7">
        <f t="shared" si="5"/>
        <v>163.80000000000001</v>
      </c>
      <c r="I165" s="10"/>
    </row>
    <row r="166" spans="2:9">
      <c r="B166" s="20" t="s">
        <v>317</v>
      </c>
      <c r="C166" s="17" t="s">
        <v>162</v>
      </c>
      <c r="D166" s="17" t="s">
        <v>162</v>
      </c>
      <c r="E166" s="7" t="s">
        <v>318</v>
      </c>
      <c r="F166" s="7" t="s">
        <v>174</v>
      </c>
      <c r="G166" s="7">
        <f t="shared" si="5"/>
        <v>163.80000000000001</v>
      </c>
      <c r="H166" s="7">
        <f t="shared" si="5"/>
        <v>163.80000000000001</v>
      </c>
      <c r="I166" s="10"/>
    </row>
    <row r="167" spans="2:9">
      <c r="B167" s="20" t="s">
        <v>319</v>
      </c>
      <c r="C167" s="17" t="s">
        <v>162</v>
      </c>
      <c r="D167" s="17" t="s">
        <v>162</v>
      </c>
      <c r="E167" s="7" t="s">
        <v>320</v>
      </c>
      <c r="F167" s="7" t="s">
        <v>174</v>
      </c>
      <c r="G167" s="7">
        <f t="shared" si="5"/>
        <v>163.80000000000001</v>
      </c>
      <c r="H167" s="7">
        <f t="shared" si="5"/>
        <v>163.80000000000001</v>
      </c>
      <c r="I167" s="10"/>
    </row>
    <row r="168" spans="2:9">
      <c r="B168" s="20" t="s">
        <v>348</v>
      </c>
      <c r="C168" s="17" t="s">
        <v>162</v>
      </c>
      <c r="D168" s="17" t="s">
        <v>162</v>
      </c>
      <c r="E168" s="7" t="s">
        <v>320</v>
      </c>
      <c r="F168" s="7" t="s">
        <v>322</v>
      </c>
      <c r="G168" s="7">
        <f>'7'!H160</f>
        <v>163.80000000000001</v>
      </c>
      <c r="H168" s="7">
        <f>'7'!I160</f>
        <v>163.80000000000001</v>
      </c>
      <c r="I168" s="10"/>
    </row>
    <row r="169" spans="2:9">
      <c r="B169" s="21" t="s">
        <v>141</v>
      </c>
      <c r="C169" s="17" t="s">
        <v>157</v>
      </c>
      <c r="D169" s="17" t="s">
        <v>174</v>
      </c>
      <c r="E169" s="7" t="s">
        <v>175</v>
      </c>
      <c r="F169" s="7" t="s">
        <v>174</v>
      </c>
      <c r="G169" s="15">
        <f>G170</f>
        <v>8710</v>
      </c>
      <c r="H169" s="15">
        <f>H170</f>
        <v>8710</v>
      </c>
      <c r="I169" s="10"/>
    </row>
    <row r="170" spans="2:9">
      <c r="B170" s="20" t="s">
        <v>142</v>
      </c>
      <c r="C170" s="17" t="s">
        <v>157</v>
      </c>
      <c r="D170" s="17" t="s">
        <v>150</v>
      </c>
      <c r="E170" s="7" t="s">
        <v>175</v>
      </c>
      <c r="F170" s="7" t="s">
        <v>174</v>
      </c>
      <c r="G170" s="7">
        <f>SUM(G171,G175)</f>
        <v>8710</v>
      </c>
      <c r="H170" s="7">
        <f>SUM(H171,H175)</f>
        <v>8710</v>
      </c>
      <c r="I170" s="10"/>
    </row>
    <row r="171" spans="2:9">
      <c r="B171" s="20" t="s">
        <v>101</v>
      </c>
      <c r="C171" s="17" t="s">
        <v>157</v>
      </c>
      <c r="D171" s="17" t="s">
        <v>150</v>
      </c>
      <c r="E171" s="7" t="s">
        <v>189</v>
      </c>
      <c r="F171" s="7" t="s">
        <v>174</v>
      </c>
      <c r="G171" s="7">
        <f t="shared" ref="G171:H173" si="6">G172</f>
        <v>1600</v>
      </c>
      <c r="H171" s="7">
        <f t="shared" si="6"/>
        <v>1600</v>
      </c>
      <c r="I171" s="10"/>
    </row>
    <row r="172" spans="2:9" ht="31.5">
      <c r="B172" s="20" t="s">
        <v>165</v>
      </c>
      <c r="C172" s="17" t="s">
        <v>157</v>
      </c>
      <c r="D172" s="17" t="s">
        <v>150</v>
      </c>
      <c r="E172" s="7" t="s">
        <v>323</v>
      </c>
      <c r="F172" s="7" t="s">
        <v>174</v>
      </c>
      <c r="G172" s="7">
        <f t="shared" si="6"/>
        <v>1600</v>
      </c>
      <c r="H172" s="7">
        <f t="shared" si="6"/>
        <v>1600</v>
      </c>
      <c r="I172" s="10"/>
    </row>
    <row r="173" spans="2:9" ht="47.25">
      <c r="B173" s="20" t="s">
        <v>324</v>
      </c>
      <c r="C173" s="17" t="s">
        <v>157</v>
      </c>
      <c r="D173" s="17" t="s">
        <v>150</v>
      </c>
      <c r="E173" s="7" t="s">
        <v>325</v>
      </c>
      <c r="F173" s="7" t="s">
        <v>174</v>
      </c>
      <c r="G173" s="7">
        <f t="shared" si="6"/>
        <v>1600</v>
      </c>
      <c r="H173" s="7">
        <f t="shared" si="6"/>
        <v>1600</v>
      </c>
      <c r="I173" s="10"/>
    </row>
    <row r="174" spans="2:9">
      <c r="B174" s="20" t="s">
        <v>193</v>
      </c>
      <c r="C174" s="17" t="s">
        <v>157</v>
      </c>
      <c r="D174" s="17" t="s">
        <v>150</v>
      </c>
      <c r="E174" s="7" t="s">
        <v>325</v>
      </c>
      <c r="F174" s="7" t="s">
        <v>194</v>
      </c>
      <c r="G174" s="7">
        <f>'7'!H166</f>
        <v>1600</v>
      </c>
      <c r="H174" s="7">
        <f>'7'!I166</f>
        <v>1600</v>
      </c>
      <c r="I174" s="10"/>
    </row>
    <row r="175" spans="2:9">
      <c r="B175" s="20" t="s">
        <v>326</v>
      </c>
      <c r="C175" s="17" t="s">
        <v>157</v>
      </c>
      <c r="D175" s="17" t="s">
        <v>150</v>
      </c>
      <c r="E175" s="7" t="s">
        <v>327</v>
      </c>
      <c r="F175" s="7" t="s">
        <v>174</v>
      </c>
      <c r="G175" s="7">
        <f>SUM(G176,G178)</f>
        <v>7110</v>
      </c>
      <c r="H175" s="7">
        <f>SUM(H176,H178)</f>
        <v>7110</v>
      </c>
      <c r="I175" s="10"/>
    </row>
    <row r="176" spans="2:9">
      <c r="B176" s="20" t="s">
        <v>328</v>
      </c>
      <c r="C176" s="17" t="s">
        <v>157</v>
      </c>
      <c r="D176" s="17" t="s">
        <v>150</v>
      </c>
      <c r="E176" s="7" t="s">
        <v>329</v>
      </c>
      <c r="F176" s="7" t="s">
        <v>174</v>
      </c>
      <c r="G176" s="7">
        <f>G177</f>
        <v>4152.3</v>
      </c>
      <c r="H176" s="7">
        <f>H177</f>
        <v>3794.6</v>
      </c>
      <c r="I176" s="10"/>
    </row>
    <row r="177" spans="2:9">
      <c r="B177" s="20" t="s">
        <v>348</v>
      </c>
      <c r="C177" s="17" t="s">
        <v>157</v>
      </c>
      <c r="D177" s="17" t="s">
        <v>150</v>
      </c>
      <c r="E177" s="7" t="s">
        <v>329</v>
      </c>
      <c r="F177" s="7" t="s">
        <v>322</v>
      </c>
      <c r="G177" s="7">
        <f>'7'!H169</f>
        <v>4152.3</v>
      </c>
      <c r="H177" s="7">
        <f>'7'!I169</f>
        <v>3794.6</v>
      </c>
      <c r="I177" s="10"/>
    </row>
    <row r="178" spans="2:9" ht="47.25">
      <c r="B178" s="20" t="s">
        <v>330</v>
      </c>
      <c r="C178" s="17" t="s">
        <v>157</v>
      </c>
      <c r="D178" s="17" t="s">
        <v>150</v>
      </c>
      <c r="E178" s="7" t="s">
        <v>331</v>
      </c>
      <c r="F178" s="7" t="s">
        <v>174</v>
      </c>
      <c r="G178" s="7">
        <f>G179</f>
        <v>2957.7</v>
      </c>
      <c r="H178" s="7">
        <f>H179</f>
        <v>3315.4</v>
      </c>
      <c r="I178" s="10"/>
    </row>
    <row r="179" spans="2:9">
      <c r="B179" s="20" t="s">
        <v>348</v>
      </c>
      <c r="C179" s="17" t="s">
        <v>157</v>
      </c>
      <c r="D179" s="17" t="s">
        <v>150</v>
      </c>
      <c r="E179" s="7" t="s">
        <v>331</v>
      </c>
      <c r="F179" s="7" t="s">
        <v>322</v>
      </c>
      <c r="G179" s="7">
        <f>'7'!H171</f>
        <v>2957.7</v>
      </c>
      <c r="H179" s="7">
        <f>'7'!I171</f>
        <v>3315.4</v>
      </c>
      <c r="I179" s="10"/>
    </row>
    <row r="180" spans="2:9">
      <c r="B180" s="21" t="s">
        <v>143</v>
      </c>
      <c r="C180" s="17" t="s">
        <v>156</v>
      </c>
      <c r="D180" s="17" t="s">
        <v>174</v>
      </c>
      <c r="E180" s="7" t="s">
        <v>175</v>
      </c>
      <c r="F180" s="7" t="s">
        <v>174</v>
      </c>
      <c r="G180" s="15">
        <f t="shared" ref="G180:H183" si="7">G181</f>
        <v>267.7</v>
      </c>
      <c r="H180" s="15">
        <f t="shared" si="7"/>
        <v>267.7</v>
      </c>
      <c r="I180" s="10"/>
    </row>
    <row r="181" spans="2:9">
      <c r="B181" s="20" t="s">
        <v>144</v>
      </c>
      <c r="C181" s="17" t="s">
        <v>156</v>
      </c>
      <c r="D181" s="17" t="s">
        <v>150</v>
      </c>
      <c r="E181" s="7" t="s">
        <v>175</v>
      </c>
      <c r="F181" s="7" t="s">
        <v>174</v>
      </c>
      <c r="G181" s="7">
        <f t="shared" si="7"/>
        <v>267.7</v>
      </c>
      <c r="H181" s="7">
        <f t="shared" si="7"/>
        <v>267.7</v>
      </c>
      <c r="I181" s="10"/>
    </row>
    <row r="182" spans="2:9">
      <c r="B182" s="20" t="s">
        <v>332</v>
      </c>
      <c r="C182" s="17" t="s">
        <v>156</v>
      </c>
      <c r="D182" s="17" t="s">
        <v>150</v>
      </c>
      <c r="E182" s="7" t="s">
        <v>333</v>
      </c>
      <c r="F182" s="7" t="s">
        <v>174</v>
      </c>
      <c r="G182" s="7">
        <f t="shared" si="7"/>
        <v>267.7</v>
      </c>
      <c r="H182" s="7">
        <f t="shared" si="7"/>
        <v>267.7</v>
      </c>
      <c r="I182" s="10"/>
    </row>
    <row r="183" spans="2:9">
      <c r="B183" s="20" t="s">
        <v>334</v>
      </c>
      <c r="C183" s="17" t="s">
        <v>156</v>
      </c>
      <c r="D183" s="17" t="s">
        <v>150</v>
      </c>
      <c r="E183" s="7" t="s">
        <v>335</v>
      </c>
      <c r="F183" s="7" t="s">
        <v>174</v>
      </c>
      <c r="G183" s="7">
        <f t="shared" si="7"/>
        <v>267.7</v>
      </c>
      <c r="H183" s="7">
        <f t="shared" si="7"/>
        <v>267.7</v>
      </c>
      <c r="I183" s="10"/>
    </row>
    <row r="184" spans="2:9">
      <c r="B184" s="20" t="s">
        <v>336</v>
      </c>
      <c r="C184" s="17" t="s">
        <v>156</v>
      </c>
      <c r="D184" s="17" t="s">
        <v>150</v>
      </c>
      <c r="E184" s="7" t="s">
        <v>335</v>
      </c>
      <c r="F184" s="7" t="s">
        <v>337</v>
      </c>
      <c r="G184" s="7">
        <f>'7'!H176</f>
        <v>267.7</v>
      </c>
      <c r="H184" s="7">
        <f>'7'!I176</f>
        <v>267.7</v>
      </c>
      <c r="I184" s="10"/>
    </row>
    <row r="185" spans="2:9">
      <c r="B185" s="21" t="s">
        <v>145</v>
      </c>
      <c r="C185" s="17" t="s">
        <v>154</v>
      </c>
      <c r="D185" s="17" t="s">
        <v>174</v>
      </c>
      <c r="E185" s="7" t="s">
        <v>175</v>
      </c>
      <c r="F185" s="7" t="s">
        <v>174</v>
      </c>
      <c r="G185" s="15">
        <f t="shared" ref="G185:H189" si="8">G186</f>
        <v>1816.3</v>
      </c>
      <c r="H185" s="15">
        <f t="shared" si="8"/>
        <v>1816.3</v>
      </c>
      <c r="I185" s="10"/>
    </row>
    <row r="186" spans="2:9">
      <c r="B186" s="20" t="s">
        <v>146</v>
      </c>
      <c r="C186" s="17" t="s">
        <v>154</v>
      </c>
      <c r="D186" s="17" t="s">
        <v>150</v>
      </c>
      <c r="E186" s="7" t="s">
        <v>175</v>
      </c>
      <c r="F186" s="7" t="s">
        <v>174</v>
      </c>
      <c r="G186" s="7">
        <f t="shared" si="8"/>
        <v>1816.3</v>
      </c>
      <c r="H186" s="7">
        <f t="shared" si="8"/>
        <v>1816.3</v>
      </c>
      <c r="I186" s="10"/>
    </row>
    <row r="187" spans="2:9">
      <c r="B187" s="20" t="s">
        <v>101</v>
      </c>
      <c r="C187" s="17" t="s">
        <v>154</v>
      </c>
      <c r="D187" s="17" t="s">
        <v>150</v>
      </c>
      <c r="E187" s="7" t="s">
        <v>189</v>
      </c>
      <c r="F187" s="7" t="s">
        <v>174</v>
      </c>
      <c r="G187" s="7">
        <f t="shared" si="8"/>
        <v>1816.3</v>
      </c>
      <c r="H187" s="7">
        <f t="shared" si="8"/>
        <v>1816.3</v>
      </c>
      <c r="I187" s="10"/>
    </row>
    <row r="188" spans="2:9" ht="31.5">
      <c r="B188" s="20" t="s">
        <v>167</v>
      </c>
      <c r="C188" s="17" t="s">
        <v>154</v>
      </c>
      <c r="D188" s="17" t="s">
        <v>150</v>
      </c>
      <c r="E188" s="7" t="s">
        <v>195</v>
      </c>
      <c r="F188" s="7" t="s">
        <v>174</v>
      </c>
      <c r="G188" s="7">
        <f t="shared" si="8"/>
        <v>1816.3</v>
      </c>
      <c r="H188" s="7">
        <f t="shared" si="8"/>
        <v>1816.3</v>
      </c>
      <c r="I188" s="10"/>
    </row>
    <row r="189" spans="2:9" ht="47.25">
      <c r="B189" s="20" t="s">
        <v>324</v>
      </c>
      <c r="C189" s="17" t="s">
        <v>154</v>
      </c>
      <c r="D189" s="17" t="s">
        <v>150</v>
      </c>
      <c r="E189" s="7" t="s">
        <v>196</v>
      </c>
      <c r="F189" s="7" t="s">
        <v>174</v>
      </c>
      <c r="G189" s="7">
        <f t="shared" si="8"/>
        <v>1816.3</v>
      </c>
      <c r="H189" s="7">
        <f t="shared" si="8"/>
        <v>1816.3</v>
      </c>
      <c r="I189" s="10"/>
    </row>
    <row r="190" spans="2:9">
      <c r="B190" s="20" t="s">
        <v>193</v>
      </c>
      <c r="C190" s="17" t="s">
        <v>154</v>
      </c>
      <c r="D190" s="17" t="s">
        <v>150</v>
      </c>
      <c r="E190" s="7" t="s">
        <v>196</v>
      </c>
      <c r="F190" s="7" t="s">
        <v>194</v>
      </c>
      <c r="G190" s="7">
        <f>'7'!H182</f>
        <v>1816.3</v>
      </c>
      <c r="H190" s="7">
        <f>'7'!I182</f>
        <v>1816.3</v>
      </c>
      <c r="I190" s="10"/>
    </row>
    <row r="191" spans="2:9">
      <c r="B191" s="21" t="s">
        <v>147</v>
      </c>
      <c r="C191" s="17" t="s">
        <v>160</v>
      </c>
      <c r="D191" s="17" t="s">
        <v>174</v>
      </c>
      <c r="E191" s="7" t="s">
        <v>175</v>
      </c>
      <c r="F191" s="7" t="s">
        <v>174</v>
      </c>
      <c r="G191" s="15">
        <f t="shared" ref="G191:H194" si="9">G192</f>
        <v>50</v>
      </c>
      <c r="H191" s="15">
        <f t="shared" si="9"/>
        <v>50</v>
      </c>
      <c r="I191" s="10"/>
    </row>
    <row r="192" spans="2:9">
      <c r="B192" s="20" t="s">
        <v>148</v>
      </c>
      <c r="C192" s="17" t="s">
        <v>160</v>
      </c>
      <c r="D192" s="17" t="s">
        <v>161</v>
      </c>
      <c r="E192" s="7" t="s">
        <v>175</v>
      </c>
      <c r="F192" s="7" t="s">
        <v>174</v>
      </c>
      <c r="G192" s="7">
        <f t="shared" si="9"/>
        <v>50</v>
      </c>
      <c r="H192" s="7">
        <f t="shared" si="9"/>
        <v>50</v>
      </c>
      <c r="I192" s="10"/>
    </row>
    <row r="193" spans="2:9">
      <c r="B193" s="20" t="s">
        <v>338</v>
      </c>
      <c r="C193" s="17" t="s">
        <v>160</v>
      </c>
      <c r="D193" s="17" t="s">
        <v>161</v>
      </c>
      <c r="E193" s="7" t="s">
        <v>339</v>
      </c>
      <c r="F193" s="7" t="s">
        <v>174</v>
      </c>
      <c r="G193" s="7">
        <f t="shared" si="9"/>
        <v>50</v>
      </c>
      <c r="H193" s="7">
        <f t="shared" si="9"/>
        <v>50</v>
      </c>
      <c r="I193" s="10"/>
    </row>
    <row r="194" spans="2:9">
      <c r="B194" s="20" t="s">
        <v>340</v>
      </c>
      <c r="C194" s="17" t="s">
        <v>160</v>
      </c>
      <c r="D194" s="17" t="s">
        <v>161</v>
      </c>
      <c r="E194" s="7" t="s">
        <v>341</v>
      </c>
      <c r="F194" s="7" t="s">
        <v>174</v>
      </c>
      <c r="G194" s="7">
        <f t="shared" si="9"/>
        <v>50</v>
      </c>
      <c r="H194" s="7">
        <f t="shared" si="9"/>
        <v>50</v>
      </c>
      <c r="I194" s="10"/>
    </row>
    <row r="195" spans="2:9" ht="31.5">
      <c r="B195" s="20" t="s">
        <v>182</v>
      </c>
      <c r="C195" s="17" t="s">
        <v>160</v>
      </c>
      <c r="D195" s="17" t="s">
        <v>161</v>
      </c>
      <c r="E195" s="7" t="s">
        <v>341</v>
      </c>
      <c r="F195" s="7" t="s">
        <v>183</v>
      </c>
      <c r="G195" s="7">
        <f>'7'!H201</f>
        <v>50</v>
      </c>
      <c r="H195" s="7">
        <f>'7'!I201</f>
        <v>50</v>
      </c>
      <c r="I195" s="10"/>
    </row>
    <row r="196" spans="2:9">
      <c r="B196" s="21" t="s">
        <v>149</v>
      </c>
      <c r="C196" s="17"/>
      <c r="D196" s="17"/>
      <c r="E196" s="7"/>
      <c r="F196" s="7"/>
      <c r="G196" s="15">
        <f>SUM(G23,G79,G86,G107,G164,G169,G180,G185,G191,)</f>
        <v>121979.90000000002</v>
      </c>
      <c r="H196" s="15">
        <f>SUM(H23,H79,H86,H107,H164,H169,H180,H185,H191,)</f>
        <v>57604.3</v>
      </c>
      <c r="I196" s="10"/>
    </row>
    <row r="197" spans="2:9">
      <c r="B197" s="19" t="s">
        <v>163</v>
      </c>
      <c r="C197" s="17"/>
      <c r="D197" s="17"/>
      <c r="E197" s="7"/>
      <c r="F197" s="7"/>
      <c r="G197" s="30">
        <f>'7'!H203</f>
        <v>1417</v>
      </c>
      <c r="H197" s="30">
        <f>'7'!I203</f>
        <v>2957.5</v>
      </c>
      <c r="I197" s="10"/>
    </row>
    <row r="198" spans="2:9">
      <c r="B198" s="21" t="s">
        <v>168</v>
      </c>
      <c r="C198" s="17"/>
      <c r="D198" s="17"/>
      <c r="E198" s="7"/>
      <c r="F198" s="7"/>
      <c r="G198" s="15">
        <f>SUM(G196:G197)</f>
        <v>123396.90000000002</v>
      </c>
      <c r="H198" s="15">
        <f>SUM(H196:H197)</f>
        <v>60561.8</v>
      </c>
      <c r="I198" s="10"/>
    </row>
    <row r="200" spans="2:9">
      <c r="H200" s="10"/>
    </row>
  </sheetData>
  <autoFilter ref="B22:H198">
    <filterColumn colId="5">
      <filters>
        <filter val="1 000,0"/>
        <filter val="1 120,0"/>
        <filter val="1 250,0"/>
        <filter val="1 410,2"/>
        <filter val="1 417,0"/>
        <filter val="1 600,0"/>
        <filter val="1 688,1"/>
        <filter val="1 816,3"/>
        <filter val="100,0"/>
        <filter val="11 276,0"/>
        <filter val="11 988,3"/>
        <filter val="116,3"/>
        <filter val="121 979,9"/>
        <filter val="123 396,9"/>
        <filter val="14 120,8"/>
        <filter val="15 337,1"/>
        <filter val="163,8"/>
        <filter val="2 400,0"/>
        <filter val="2 957,7"/>
        <filter val="2,0"/>
        <filter val="200,0"/>
        <filter val="250,0"/>
        <filter val="267,7"/>
        <filter val="295,5"/>
        <filter val="345,0"/>
        <filter val="350,0"/>
        <filter val="4 152,3"/>
        <filter val="4 570,0"/>
        <filter val="407,7"/>
        <filter val="430,0"/>
        <filter val="435,5"/>
        <filter val="45,3"/>
        <filter val="47,8"/>
        <filter val="495,3"/>
        <filter val="496,7"/>
        <filter val="5 000,0"/>
        <filter val="50,0"/>
        <filter val="500,0"/>
        <filter val="6 656,0"/>
        <filter val="600,0"/>
        <filter val="640,5"/>
        <filter val="65,4"/>
        <filter val="67 326,1"/>
        <filter val="67 756,1"/>
        <filter val="67 956,1"/>
        <filter val="69 644,2"/>
        <filter val="7 000,0"/>
        <filter val="7 110,0"/>
        <filter val="7 926,9"/>
        <filter val="710,3"/>
        <filter val="8 220,0"/>
        <filter val="8 710,0"/>
        <filter val="800,0"/>
        <filter val="87 381,3"/>
        <filter val="89,0"/>
      </filters>
    </filterColumn>
  </autoFilter>
  <mergeCells count="5"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25"/>
  <sheetViews>
    <sheetView view="pageBreakPreview" topLeftCell="B206" zoomScale="90" zoomScaleNormal="90" zoomScaleSheetLayoutView="90" workbookViewId="0">
      <selection activeCell="B136" sqref="B136"/>
    </sheetView>
  </sheetViews>
  <sheetFormatPr defaultRowHeight="15.75"/>
  <cols>
    <col min="1" max="1" width="28.7109375" style="1" hidden="1" customWidth="1"/>
    <col min="2" max="2" width="67" style="1" customWidth="1"/>
    <col min="3" max="3" width="6.85546875" style="1" bestFit="1" customWidth="1"/>
    <col min="4" max="5" width="7.42578125" style="1" customWidth="1"/>
    <col min="6" max="6" width="14.42578125" style="1" bestFit="1" customWidth="1"/>
    <col min="7" max="7" width="7.28515625" style="1" customWidth="1"/>
    <col min="8" max="8" width="15.28515625" style="1" customWidth="1"/>
    <col min="9" max="16384" width="9.140625" style="1"/>
  </cols>
  <sheetData>
    <row r="1" spans="2:8">
      <c r="H1" s="2" t="s">
        <v>356</v>
      </c>
    </row>
    <row r="2" spans="2:8">
      <c r="H2" s="2" t="str">
        <f>'1'!F2</f>
        <v>к решению Городского Совета</v>
      </c>
    </row>
    <row r="3" spans="2:8">
      <c r="H3" s="2" t="str">
        <f>'1'!F3</f>
        <v>муниципального образования "Город Вытегра"</v>
      </c>
    </row>
    <row r="4" spans="2:8">
      <c r="H4" s="2" t="str">
        <f>'1'!F4</f>
        <v>от 00.10.2023 года № 00</v>
      </c>
    </row>
    <row r="6" spans="2:8">
      <c r="H6" s="2" t="s">
        <v>350</v>
      </c>
    </row>
    <row r="7" spans="2:8">
      <c r="H7" s="2" t="str">
        <f>'1'!F7</f>
        <v>к решению Городского Совета</v>
      </c>
    </row>
    <row r="8" spans="2:8">
      <c r="H8" s="2" t="str">
        <f>'1'!F8</f>
        <v>муниципального образования "Город Вытегра"</v>
      </c>
    </row>
    <row r="9" spans="2:8">
      <c r="H9" s="2" t="str">
        <f>'1'!F9</f>
        <v>"О бюджете муниципального образования "Город Вытегра"</v>
      </c>
    </row>
    <row r="10" spans="2:8">
      <c r="H10" s="2" t="str">
        <f>'1'!F10</f>
        <v>на 2023 год и плановый период 2024 и 2025 годов"</v>
      </c>
    </row>
    <row r="11" spans="2:8">
      <c r="H11" s="2" t="str">
        <f>'1'!F11</f>
        <v>от 19 декабря 2022 года № 25</v>
      </c>
    </row>
    <row r="13" spans="2:8">
      <c r="B13" s="3" t="s">
        <v>351</v>
      </c>
      <c r="C13" s="3"/>
      <c r="D13" s="3"/>
      <c r="E13" s="4"/>
      <c r="F13" s="4"/>
      <c r="G13" s="4"/>
      <c r="H13" s="4"/>
    </row>
    <row r="14" spans="2:8">
      <c r="B14" s="3" t="s">
        <v>352</v>
      </c>
      <c r="C14" s="3"/>
      <c r="D14" s="3"/>
      <c r="E14" s="4"/>
      <c r="F14" s="4"/>
      <c r="G14" s="4"/>
      <c r="H14" s="4"/>
    </row>
    <row r="15" spans="2:8">
      <c r="B15" s="3" t="s">
        <v>363</v>
      </c>
      <c r="C15" s="3"/>
      <c r="D15" s="3"/>
      <c r="E15" s="4"/>
      <c r="F15" s="4"/>
      <c r="G15" s="4"/>
      <c r="H15" s="4"/>
    </row>
    <row r="16" spans="2:8">
      <c r="B16" s="3" t="s">
        <v>362</v>
      </c>
      <c r="C16" s="3"/>
      <c r="D16" s="3"/>
      <c r="E16" s="4"/>
      <c r="F16" s="4"/>
      <c r="G16" s="4"/>
      <c r="H16" s="4"/>
    </row>
    <row r="17" spans="2:9">
      <c r="B17" s="3" t="s">
        <v>365</v>
      </c>
      <c r="C17" s="3"/>
      <c r="D17" s="3"/>
      <c r="E17" s="4"/>
      <c r="F17" s="4"/>
      <c r="G17" s="4"/>
      <c r="H17" s="4"/>
    </row>
    <row r="18" spans="2:9">
      <c r="B18" s="3" t="str">
        <f>справочник!A4</f>
        <v>НА 2023 ГОД</v>
      </c>
      <c r="C18" s="3"/>
      <c r="D18" s="3"/>
      <c r="E18" s="4"/>
      <c r="F18" s="4"/>
      <c r="G18" s="4"/>
      <c r="H18" s="4"/>
    </row>
    <row r="19" spans="2:9">
      <c r="B19" s="3"/>
      <c r="C19" s="3"/>
      <c r="D19" s="3"/>
      <c r="E19" s="4"/>
      <c r="F19" s="4"/>
      <c r="G19" s="4"/>
      <c r="H19" s="4"/>
    </row>
    <row r="20" spans="2:9">
      <c r="H20" s="2" t="s">
        <v>9</v>
      </c>
    </row>
    <row r="21" spans="2:9" ht="47.25">
      <c r="B21" s="57" t="s">
        <v>114</v>
      </c>
      <c r="C21" s="56" t="s">
        <v>349</v>
      </c>
      <c r="D21" s="56" t="s">
        <v>346</v>
      </c>
      <c r="E21" s="56" t="s">
        <v>347</v>
      </c>
      <c r="F21" s="58" t="s">
        <v>170</v>
      </c>
      <c r="G21" s="58" t="s">
        <v>171</v>
      </c>
      <c r="H21" s="25" t="s">
        <v>113</v>
      </c>
    </row>
    <row r="22" spans="2:9">
      <c r="B22" s="57"/>
      <c r="C22" s="56"/>
      <c r="D22" s="56"/>
      <c r="E22" s="56"/>
      <c r="F22" s="59"/>
      <c r="G22" s="59"/>
      <c r="H22" s="27" t="str">
        <f>'1'!D20</f>
        <v>2023 год</v>
      </c>
    </row>
    <row r="23" spans="2:9">
      <c r="B23" s="5">
        <v>1</v>
      </c>
      <c r="C23" s="5">
        <v>2</v>
      </c>
      <c r="D23" s="5">
        <v>3</v>
      </c>
      <c r="E23" s="5">
        <v>4</v>
      </c>
      <c r="F23" s="5">
        <v>5</v>
      </c>
      <c r="G23" s="5">
        <v>6</v>
      </c>
      <c r="H23" s="5">
        <v>7</v>
      </c>
    </row>
    <row r="24" spans="2:9">
      <c r="B24" s="18" t="s">
        <v>353</v>
      </c>
      <c r="C24" s="27">
        <v>849</v>
      </c>
      <c r="D24" s="17"/>
      <c r="E24" s="17"/>
      <c r="F24" s="7"/>
      <c r="G24" s="7"/>
      <c r="H24" s="15">
        <f>SUM(H25,H71,H78,H99,H171,H176,H193,H198,)</f>
        <v>310481.19999999995</v>
      </c>
      <c r="I24" s="10"/>
    </row>
    <row r="25" spans="2:9">
      <c r="B25" s="21" t="s">
        <v>115</v>
      </c>
      <c r="C25" s="5">
        <v>849</v>
      </c>
      <c r="D25" s="17" t="s">
        <v>150</v>
      </c>
      <c r="E25" s="17" t="s">
        <v>174</v>
      </c>
      <c r="F25" s="7" t="s">
        <v>175</v>
      </c>
      <c r="G25" s="7" t="s">
        <v>174</v>
      </c>
      <c r="H25" s="7">
        <f>SUM(H26,H51,H56,H60)</f>
        <v>12066.199999999999</v>
      </c>
      <c r="I25" s="10"/>
    </row>
    <row r="26" spans="2:9" ht="47.25">
      <c r="B26" s="20" t="s">
        <v>117</v>
      </c>
      <c r="C26" s="5">
        <v>849</v>
      </c>
      <c r="D26" s="17" t="s">
        <v>150</v>
      </c>
      <c r="E26" s="17" t="s">
        <v>152</v>
      </c>
      <c r="F26" s="7" t="s">
        <v>175</v>
      </c>
      <c r="G26" s="7" t="s">
        <v>174</v>
      </c>
      <c r="H26" s="7">
        <f>SUM(H27,H30,H46)</f>
        <v>10191.299999999999</v>
      </c>
      <c r="I26" s="10"/>
    </row>
    <row r="27" spans="2:9">
      <c r="B27" s="20" t="s">
        <v>186</v>
      </c>
      <c r="C27" s="5">
        <v>849</v>
      </c>
      <c r="D27" s="17" t="s">
        <v>150</v>
      </c>
      <c r="E27" s="17" t="s">
        <v>152</v>
      </c>
      <c r="F27" s="7" t="s">
        <v>187</v>
      </c>
      <c r="G27" s="7" t="s">
        <v>174</v>
      </c>
      <c r="H27" s="7">
        <f>H28</f>
        <v>2</v>
      </c>
      <c r="I27" s="10"/>
    </row>
    <row r="28" spans="2:9" ht="141.75" customHeight="1">
      <c r="B28" s="20" t="s">
        <v>342</v>
      </c>
      <c r="C28" s="5">
        <v>849</v>
      </c>
      <c r="D28" s="17" t="s">
        <v>150</v>
      </c>
      <c r="E28" s="17" t="s">
        <v>152</v>
      </c>
      <c r="F28" s="7" t="s">
        <v>188</v>
      </c>
      <c r="G28" s="7" t="s">
        <v>174</v>
      </c>
      <c r="H28" s="7">
        <f>H29</f>
        <v>2</v>
      </c>
      <c r="I28" s="10"/>
    </row>
    <row r="29" spans="2:9" ht="31.5">
      <c r="B29" s="20" t="s">
        <v>182</v>
      </c>
      <c r="C29" s="5">
        <v>849</v>
      </c>
      <c r="D29" s="17" t="s">
        <v>150</v>
      </c>
      <c r="E29" s="17" t="s">
        <v>152</v>
      </c>
      <c r="F29" s="7" t="s">
        <v>188</v>
      </c>
      <c r="G29" s="7" t="s">
        <v>183</v>
      </c>
      <c r="H29" s="7">
        <v>2</v>
      </c>
      <c r="I29" s="10"/>
    </row>
    <row r="30" spans="2:9">
      <c r="B30" s="20" t="s">
        <v>101</v>
      </c>
      <c r="C30" s="5">
        <v>849</v>
      </c>
      <c r="D30" s="17" t="s">
        <v>150</v>
      </c>
      <c r="E30" s="17" t="s">
        <v>152</v>
      </c>
      <c r="F30" s="7" t="s">
        <v>189</v>
      </c>
      <c r="G30" s="7" t="s">
        <v>174</v>
      </c>
      <c r="H30" s="7">
        <f>SUM(H31,H34,H37,H40,H43)</f>
        <v>710.29999999999984</v>
      </c>
      <c r="I30" s="10"/>
    </row>
    <row r="31" spans="2:9" ht="31.5">
      <c r="B31" s="20" t="s">
        <v>120</v>
      </c>
      <c r="C31" s="5">
        <v>849</v>
      </c>
      <c r="D31" s="17" t="s">
        <v>150</v>
      </c>
      <c r="E31" s="17" t="s">
        <v>152</v>
      </c>
      <c r="F31" s="7" t="s">
        <v>190</v>
      </c>
      <c r="G31" s="7" t="s">
        <v>174</v>
      </c>
      <c r="H31" s="7">
        <f>H32</f>
        <v>435.5</v>
      </c>
      <c r="I31" s="10"/>
    </row>
    <row r="32" spans="2:9" ht="31.5" customHeight="1">
      <c r="B32" s="20" t="s">
        <v>191</v>
      </c>
      <c r="C32" s="5">
        <v>849</v>
      </c>
      <c r="D32" s="17" t="s">
        <v>150</v>
      </c>
      <c r="E32" s="17" t="s">
        <v>152</v>
      </c>
      <c r="F32" s="7" t="s">
        <v>192</v>
      </c>
      <c r="G32" s="7" t="s">
        <v>174</v>
      </c>
      <c r="H32" s="7">
        <f>H33</f>
        <v>435.5</v>
      </c>
      <c r="I32" s="10"/>
    </row>
    <row r="33" spans="2:9">
      <c r="B33" s="20" t="s">
        <v>193</v>
      </c>
      <c r="C33" s="5">
        <v>849</v>
      </c>
      <c r="D33" s="17" t="s">
        <v>150</v>
      </c>
      <c r="E33" s="17" t="s">
        <v>152</v>
      </c>
      <c r="F33" s="7" t="s">
        <v>192</v>
      </c>
      <c r="G33" s="7" t="s">
        <v>194</v>
      </c>
      <c r="H33" s="7">
        <v>435.5</v>
      </c>
      <c r="I33" s="10"/>
    </row>
    <row r="34" spans="2:9" ht="31.5">
      <c r="B34" s="20" t="s">
        <v>167</v>
      </c>
      <c r="C34" s="5">
        <v>849</v>
      </c>
      <c r="D34" s="17" t="s">
        <v>150</v>
      </c>
      <c r="E34" s="17" t="s">
        <v>152</v>
      </c>
      <c r="F34" s="7" t="s">
        <v>195</v>
      </c>
      <c r="G34" s="7" t="s">
        <v>174</v>
      </c>
      <c r="H34" s="7">
        <f>H35</f>
        <v>65.400000000000006</v>
      </c>
      <c r="I34" s="10"/>
    </row>
    <row r="35" spans="2:9" ht="31.5" customHeight="1">
      <c r="B35" s="20" t="s">
        <v>191</v>
      </c>
      <c r="C35" s="5">
        <v>849</v>
      </c>
      <c r="D35" s="17" t="s">
        <v>150</v>
      </c>
      <c r="E35" s="17" t="s">
        <v>152</v>
      </c>
      <c r="F35" s="7" t="s">
        <v>196</v>
      </c>
      <c r="G35" s="7" t="s">
        <v>174</v>
      </c>
      <c r="H35" s="7">
        <f>H36</f>
        <v>65.400000000000006</v>
      </c>
      <c r="I35" s="10"/>
    </row>
    <row r="36" spans="2:9">
      <c r="B36" s="20" t="s">
        <v>193</v>
      </c>
      <c r="C36" s="5">
        <v>849</v>
      </c>
      <c r="D36" s="17" t="s">
        <v>150</v>
      </c>
      <c r="E36" s="17" t="s">
        <v>152</v>
      </c>
      <c r="F36" s="7" t="s">
        <v>196</v>
      </c>
      <c r="G36" s="7" t="s">
        <v>194</v>
      </c>
      <c r="H36" s="7">
        <v>65.400000000000006</v>
      </c>
      <c r="I36" s="10"/>
    </row>
    <row r="37" spans="2:9" ht="47.25" customHeight="1">
      <c r="B37" s="20" t="s">
        <v>197</v>
      </c>
      <c r="C37" s="5">
        <v>849</v>
      </c>
      <c r="D37" s="17" t="s">
        <v>150</v>
      </c>
      <c r="E37" s="17" t="s">
        <v>152</v>
      </c>
      <c r="F37" s="7" t="s">
        <v>198</v>
      </c>
      <c r="G37" s="7" t="s">
        <v>174</v>
      </c>
      <c r="H37" s="7">
        <f>H38</f>
        <v>116.3</v>
      </c>
      <c r="I37" s="10"/>
    </row>
    <row r="38" spans="2:9" ht="31.5" customHeight="1">
      <c r="B38" s="20" t="s">
        <v>191</v>
      </c>
      <c r="C38" s="5">
        <v>849</v>
      </c>
      <c r="D38" s="17" t="s">
        <v>150</v>
      </c>
      <c r="E38" s="17" t="s">
        <v>152</v>
      </c>
      <c r="F38" s="7" t="s">
        <v>199</v>
      </c>
      <c r="G38" s="7" t="s">
        <v>174</v>
      </c>
      <c r="H38" s="7">
        <f>H39</f>
        <v>116.3</v>
      </c>
      <c r="I38" s="10"/>
    </row>
    <row r="39" spans="2:9">
      <c r="B39" s="20" t="s">
        <v>193</v>
      </c>
      <c r="C39" s="5">
        <v>849</v>
      </c>
      <c r="D39" s="17" t="s">
        <v>150</v>
      </c>
      <c r="E39" s="17" t="s">
        <v>152</v>
      </c>
      <c r="F39" s="7" t="s">
        <v>199</v>
      </c>
      <c r="G39" s="7" t="s">
        <v>194</v>
      </c>
      <c r="H39" s="7">
        <v>116.3</v>
      </c>
      <c r="I39" s="10"/>
    </row>
    <row r="40" spans="2:9" ht="31.5">
      <c r="B40" s="20" t="s">
        <v>200</v>
      </c>
      <c r="C40" s="5">
        <v>849</v>
      </c>
      <c r="D40" s="17" t="s">
        <v>150</v>
      </c>
      <c r="E40" s="17" t="s">
        <v>152</v>
      </c>
      <c r="F40" s="7" t="s">
        <v>201</v>
      </c>
      <c r="G40" s="7" t="s">
        <v>174</v>
      </c>
      <c r="H40" s="7">
        <f>H41</f>
        <v>47.8</v>
      </c>
      <c r="I40" s="10"/>
    </row>
    <row r="41" spans="2:9" ht="31.5" customHeight="1">
      <c r="B41" s="20" t="s">
        <v>191</v>
      </c>
      <c r="C41" s="5">
        <v>849</v>
      </c>
      <c r="D41" s="17" t="s">
        <v>150</v>
      </c>
      <c r="E41" s="17" t="s">
        <v>152</v>
      </c>
      <c r="F41" s="7" t="s">
        <v>202</v>
      </c>
      <c r="G41" s="7" t="s">
        <v>174</v>
      </c>
      <c r="H41" s="7">
        <f>H42</f>
        <v>47.8</v>
      </c>
      <c r="I41" s="10"/>
    </row>
    <row r="42" spans="2:9">
      <c r="B42" s="20" t="s">
        <v>193</v>
      </c>
      <c r="C42" s="5">
        <v>849</v>
      </c>
      <c r="D42" s="17" t="s">
        <v>150</v>
      </c>
      <c r="E42" s="17" t="s">
        <v>152</v>
      </c>
      <c r="F42" s="7" t="s">
        <v>202</v>
      </c>
      <c r="G42" s="7" t="s">
        <v>194</v>
      </c>
      <c r="H42" s="7">
        <v>47.8</v>
      </c>
      <c r="I42" s="10"/>
    </row>
    <row r="43" spans="2:9" ht="31.5">
      <c r="B43" s="20" t="s">
        <v>121</v>
      </c>
      <c r="C43" s="5">
        <v>849</v>
      </c>
      <c r="D43" s="17" t="s">
        <v>150</v>
      </c>
      <c r="E43" s="17" t="s">
        <v>152</v>
      </c>
      <c r="F43" s="7" t="s">
        <v>203</v>
      </c>
      <c r="G43" s="7" t="s">
        <v>174</v>
      </c>
      <c r="H43" s="7">
        <f>H44</f>
        <v>45.3</v>
      </c>
      <c r="I43" s="10"/>
    </row>
    <row r="44" spans="2:9" ht="31.5" customHeight="1">
      <c r="B44" s="20" t="s">
        <v>191</v>
      </c>
      <c r="C44" s="5">
        <v>849</v>
      </c>
      <c r="D44" s="17" t="s">
        <v>150</v>
      </c>
      <c r="E44" s="17" t="s">
        <v>152</v>
      </c>
      <c r="F44" s="7" t="s">
        <v>204</v>
      </c>
      <c r="G44" s="7" t="s">
        <v>174</v>
      </c>
      <c r="H44" s="7">
        <f>H45</f>
        <v>45.3</v>
      </c>
      <c r="I44" s="10"/>
    </row>
    <row r="45" spans="2:9">
      <c r="B45" s="20" t="s">
        <v>193</v>
      </c>
      <c r="C45" s="5">
        <v>849</v>
      </c>
      <c r="D45" s="17" t="s">
        <v>150</v>
      </c>
      <c r="E45" s="17" t="s">
        <v>152</v>
      </c>
      <c r="F45" s="7" t="s">
        <v>204</v>
      </c>
      <c r="G45" s="7" t="s">
        <v>194</v>
      </c>
      <c r="H45" s="7">
        <v>45.3</v>
      </c>
      <c r="I45" s="10"/>
    </row>
    <row r="46" spans="2:9">
      <c r="B46" s="20" t="s">
        <v>205</v>
      </c>
      <c r="C46" s="5">
        <v>849</v>
      </c>
      <c r="D46" s="17" t="s">
        <v>150</v>
      </c>
      <c r="E46" s="17" t="s">
        <v>152</v>
      </c>
      <c r="F46" s="7" t="s">
        <v>206</v>
      </c>
      <c r="G46" s="7" t="s">
        <v>174</v>
      </c>
      <c r="H46" s="7">
        <f>H47</f>
        <v>9479</v>
      </c>
      <c r="I46" s="10"/>
    </row>
    <row r="47" spans="2:9" ht="31.5">
      <c r="B47" s="20" t="s">
        <v>178</v>
      </c>
      <c r="C47" s="5">
        <v>849</v>
      </c>
      <c r="D47" s="17" t="s">
        <v>150</v>
      </c>
      <c r="E47" s="17" t="s">
        <v>152</v>
      </c>
      <c r="F47" s="7" t="s">
        <v>207</v>
      </c>
      <c r="G47" s="7" t="s">
        <v>174</v>
      </c>
      <c r="H47" s="7">
        <f>SUM(H48:H50)</f>
        <v>9479</v>
      </c>
      <c r="I47" s="10"/>
    </row>
    <row r="48" spans="2:9" ht="31.5">
      <c r="B48" s="20" t="s">
        <v>180</v>
      </c>
      <c r="C48" s="5">
        <v>849</v>
      </c>
      <c r="D48" s="17" t="s">
        <v>150</v>
      </c>
      <c r="E48" s="17" t="s">
        <v>152</v>
      </c>
      <c r="F48" s="7" t="s">
        <v>207</v>
      </c>
      <c r="G48" s="7" t="s">
        <v>181</v>
      </c>
      <c r="H48" s="7">
        <f>6656-80-1200+1000-90</f>
        <v>6286</v>
      </c>
      <c r="I48" s="10"/>
    </row>
    <row r="49" spans="2:9" ht="31.5">
      <c r="B49" s="20" t="s">
        <v>182</v>
      </c>
      <c r="C49" s="5">
        <v>849</v>
      </c>
      <c r="D49" s="17" t="s">
        <v>150</v>
      </c>
      <c r="E49" s="17" t="s">
        <v>152</v>
      </c>
      <c r="F49" s="7" t="s">
        <v>207</v>
      </c>
      <c r="G49" s="7" t="s">
        <v>183</v>
      </c>
      <c r="H49" s="7">
        <f>3500+281-300-30-45-298+5+30</f>
        <v>3143</v>
      </c>
      <c r="I49" s="10"/>
    </row>
    <row r="50" spans="2:9">
      <c r="B50" s="20" t="s">
        <v>208</v>
      </c>
      <c r="C50" s="5">
        <v>849</v>
      </c>
      <c r="D50" s="17" t="s">
        <v>150</v>
      </c>
      <c r="E50" s="17" t="s">
        <v>152</v>
      </c>
      <c r="F50" s="7" t="s">
        <v>207</v>
      </c>
      <c r="G50" s="7" t="s">
        <v>209</v>
      </c>
      <c r="H50" s="7">
        <v>50.000000000000007</v>
      </c>
      <c r="I50" s="10"/>
    </row>
    <row r="51" spans="2:9" ht="31.5" customHeight="1">
      <c r="B51" s="21" t="s">
        <v>123</v>
      </c>
      <c r="C51" s="5">
        <v>849</v>
      </c>
      <c r="D51" s="17" t="s">
        <v>150</v>
      </c>
      <c r="E51" s="17" t="s">
        <v>153</v>
      </c>
      <c r="F51" s="7" t="s">
        <v>175</v>
      </c>
      <c r="G51" s="7" t="s">
        <v>174</v>
      </c>
      <c r="H51" s="15">
        <f>H52</f>
        <v>345</v>
      </c>
      <c r="I51" s="10"/>
    </row>
    <row r="52" spans="2:9">
      <c r="B52" s="20" t="s">
        <v>193</v>
      </c>
      <c r="C52" s="5">
        <v>849</v>
      </c>
      <c r="D52" s="17" t="s">
        <v>150</v>
      </c>
      <c r="E52" s="17" t="s">
        <v>153</v>
      </c>
      <c r="F52" s="7" t="s">
        <v>189</v>
      </c>
      <c r="G52" s="7" t="s">
        <v>174</v>
      </c>
      <c r="H52" s="7">
        <f>SUM(H53,)</f>
        <v>345</v>
      </c>
      <c r="I52" s="10"/>
    </row>
    <row r="53" spans="2:9" ht="63" customHeight="1">
      <c r="B53" s="20" t="s">
        <v>359</v>
      </c>
      <c r="C53" s="5">
        <v>849</v>
      </c>
      <c r="D53" s="17" t="s">
        <v>150</v>
      </c>
      <c r="E53" s="17" t="s">
        <v>153</v>
      </c>
      <c r="F53" s="7" t="s">
        <v>210</v>
      </c>
      <c r="G53" s="7" t="s">
        <v>174</v>
      </c>
      <c r="H53" s="7">
        <f>H54</f>
        <v>345</v>
      </c>
      <c r="I53" s="10"/>
    </row>
    <row r="54" spans="2:9" ht="31.5" customHeight="1">
      <c r="B54" s="20" t="s">
        <v>191</v>
      </c>
      <c r="C54" s="5">
        <v>849</v>
      </c>
      <c r="D54" s="17" t="s">
        <v>150</v>
      </c>
      <c r="E54" s="17" t="s">
        <v>153</v>
      </c>
      <c r="F54" s="7" t="s">
        <v>211</v>
      </c>
      <c r="G54" s="7" t="s">
        <v>174</v>
      </c>
      <c r="H54" s="7">
        <f>H55</f>
        <v>345</v>
      </c>
      <c r="I54" s="10"/>
    </row>
    <row r="55" spans="2:9">
      <c r="B55" s="20" t="s">
        <v>193</v>
      </c>
      <c r="C55" s="5">
        <v>849</v>
      </c>
      <c r="D55" s="17" t="s">
        <v>150</v>
      </c>
      <c r="E55" s="17" t="s">
        <v>153</v>
      </c>
      <c r="F55" s="7" t="s">
        <v>211</v>
      </c>
      <c r="G55" s="7" t="s">
        <v>194</v>
      </c>
      <c r="H55" s="7">
        <v>345</v>
      </c>
      <c r="I55" s="10"/>
    </row>
    <row r="56" spans="2:9">
      <c r="B56" s="21" t="s">
        <v>126</v>
      </c>
      <c r="C56" s="5">
        <v>849</v>
      </c>
      <c r="D56" s="17" t="s">
        <v>150</v>
      </c>
      <c r="E56" s="17" t="s">
        <v>154</v>
      </c>
      <c r="F56" s="7" t="s">
        <v>175</v>
      </c>
      <c r="G56" s="7" t="s">
        <v>174</v>
      </c>
      <c r="H56" s="15">
        <f>H57</f>
        <v>200</v>
      </c>
      <c r="I56" s="10"/>
    </row>
    <row r="57" spans="2:9">
      <c r="B57" s="20" t="s">
        <v>126</v>
      </c>
      <c r="C57" s="5">
        <v>849</v>
      </c>
      <c r="D57" s="17" t="s">
        <v>150</v>
      </c>
      <c r="E57" s="17" t="s">
        <v>154</v>
      </c>
      <c r="F57" s="7" t="s">
        <v>214</v>
      </c>
      <c r="G57" s="7" t="s">
        <v>174</v>
      </c>
      <c r="H57" s="7">
        <f>H58</f>
        <v>200</v>
      </c>
      <c r="I57" s="10"/>
    </row>
    <row r="58" spans="2:9">
      <c r="B58" s="20" t="s">
        <v>215</v>
      </c>
      <c r="C58" s="5">
        <v>849</v>
      </c>
      <c r="D58" s="17" t="s">
        <v>150</v>
      </c>
      <c r="E58" s="17" t="s">
        <v>154</v>
      </c>
      <c r="F58" s="7" t="s">
        <v>216</v>
      </c>
      <c r="G58" s="7" t="s">
        <v>174</v>
      </c>
      <c r="H58" s="7">
        <f>H59</f>
        <v>200</v>
      </c>
      <c r="I58" s="10"/>
    </row>
    <row r="59" spans="2:9">
      <c r="B59" s="20" t="s">
        <v>126</v>
      </c>
      <c r="C59" s="5">
        <v>849</v>
      </c>
      <c r="D59" s="17" t="s">
        <v>150</v>
      </c>
      <c r="E59" s="17" t="s">
        <v>154</v>
      </c>
      <c r="F59" s="7" t="s">
        <v>216</v>
      </c>
      <c r="G59" s="7" t="s">
        <v>217</v>
      </c>
      <c r="H59" s="7">
        <f>500-300</f>
        <v>200</v>
      </c>
      <c r="I59" s="10"/>
    </row>
    <row r="60" spans="2:9">
      <c r="B60" s="21" t="s">
        <v>127</v>
      </c>
      <c r="C60" s="5">
        <v>849</v>
      </c>
      <c r="D60" s="17" t="s">
        <v>150</v>
      </c>
      <c r="E60" s="17" t="s">
        <v>155</v>
      </c>
      <c r="F60" s="7" t="s">
        <v>175</v>
      </c>
      <c r="G60" s="7" t="s">
        <v>174</v>
      </c>
      <c r="H60" s="15">
        <f>H61</f>
        <v>1329.9</v>
      </c>
      <c r="I60" s="10"/>
    </row>
    <row r="61" spans="2:9" ht="31.5">
      <c r="B61" s="20" t="s">
        <v>218</v>
      </c>
      <c r="C61" s="5">
        <v>849</v>
      </c>
      <c r="D61" s="17" t="s">
        <v>150</v>
      </c>
      <c r="E61" s="17" t="s">
        <v>155</v>
      </c>
      <c r="F61" s="7" t="s">
        <v>219</v>
      </c>
      <c r="G61" s="7" t="s">
        <v>174</v>
      </c>
      <c r="H61" s="7">
        <f>SUM(H62,H64,H66,H68)</f>
        <v>1329.9</v>
      </c>
      <c r="I61" s="10"/>
    </row>
    <row r="62" spans="2:9">
      <c r="B62" s="20" t="s">
        <v>220</v>
      </c>
      <c r="C62" s="5">
        <v>849</v>
      </c>
      <c r="D62" s="17" t="s">
        <v>150</v>
      </c>
      <c r="E62" s="17" t="s">
        <v>155</v>
      </c>
      <c r="F62" s="7" t="s">
        <v>221</v>
      </c>
      <c r="G62" s="7" t="s">
        <v>174</v>
      </c>
      <c r="H62" s="7">
        <f>H63</f>
        <v>350</v>
      </c>
      <c r="I62" s="10"/>
    </row>
    <row r="63" spans="2:9" ht="31.5">
      <c r="B63" s="20" t="s">
        <v>182</v>
      </c>
      <c r="C63" s="5">
        <v>849</v>
      </c>
      <c r="D63" s="17" t="s">
        <v>150</v>
      </c>
      <c r="E63" s="17" t="s">
        <v>155</v>
      </c>
      <c r="F63" s="7" t="s">
        <v>221</v>
      </c>
      <c r="G63" s="7" t="s">
        <v>183</v>
      </c>
      <c r="H63" s="7">
        <f>100+250</f>
        <v>350</v>
      </c>
      <c r="I63" s="10"/>
    </row>
    <row r="64" spans="2:9">
      <c r="B64" s="20" t="s">
        <v>222</v>
      </c>
      <c r="C64" s="5">
        <v>849</v>
      </c>
      <c r="D64" s="17" t="s">
        <v>150</v>
      </c>
      <c r="E64" s="17" t="s">
        <v>155</v>
      </c>
      <c r="F64" s="7" t="s">
        <v>223</v>
      </c>
      <c r="G64" s="7" t="s">
        <v>174</v>
      </c>
      <c r="H64" s="7">
        <f>H65</f>
        <v>430</v>
      </c>
      <c r="I64" s="10"/>
    </row>
    <row r="65" spans="2:9" ht="31.5">
      <c r="B65" s="20" t="s">
        <v>182</v>
      </c>
      <c r="C65" s="5">
        <v>849</v>
      </c>
      <c r="D65" s="17" t="s">
        <v>150</v>
      </c>
      <c r="E65" s="17" t="s">
        <v>155</v>
      </c>
      <c r="F65" s="7" t="s">
        <v>223</v>
      </c>
      <c r="G65" s="7" t="s">
        <v>183</v>
      </c>
      <c r="H65" s="7">
        <f>350+80</f>
        <v>430</v>
      </c>
      <c r="I65" s="10"/>
    </row>
    <row r="66" spans="2:9" ht="31.5">
      <c r="B66" s="20" t="s">
        <v>224</v>
      </c>
      <c r="C66" s="5">
        <v>849</v>
      </c>
      <c r="D66" s="17" t="s">
        <v>150</v>
      </c>
      <c r="E66" s="17" t="s">
        <v>155</v>
      </c>
      <c r="F66" s="7" t="s">
        <v>225</v>
      </c>
      <c r="G66" s="7" t="s">
        <v>174</v>
      </c>
      <c r="H66" s="7">
        <f>H67</f>
        <v>49.9</v>
      </c>
      <c r="I66" s="10"/>
    </row>
    <row r="67" spans="2:9">
      <c r="B67" s="20" t="s">
        <v>208</v>
      </c>
      <c r="C67" s="5">
        <v>849</v>
      </c>
      <c r="D67" s="17" t="s">
        <v>150</v>
      </c>
      <c r="E67" s="17" t="s">
        <v>155</v>
      </c>
      <c r="F67" s="7" t="s">
        <v>225</v>
      </c>
      <c r="G67" s="7" t="s">
        <v>209</v>
      </c>
      <c r="H67" s="7">
        <f>45.3+4.6</f>
        <v>49.9</v>
      </c>
      <c r="I67" s="10"/>
    </row>
    <row r="68" spans="2:9" ht="31.5">
      <c r="B68" s="20" t="s">
        <v>226</v>
      </c>
      <c r="C68" s="5">
        <v>849</v>
      </c>
      <c r="D68" s="17" t="s">
        <v>150</v>
      </c>
      <c r="E68" s="17" t="s">
        <v>155</v>
      </c>
      <c r="F68" s="7" t="s">
        <v>227</v>
      </c>
      <c r="G68" s="7" t="s">
        <v>174</v>
      </c>
      <c r="H68" s="7">
        <f>SUM(H69:H70)</f>
        <v>500</v>
      </c>
      <c r="I68" s="10"/>
    </row>
    <row r="69" spans="2:9">
      <c r="B69" s="20" t="s">
        <v>228</v>
      </c>
      <c r="C69" s="5">
        <v>849</v>
      </c>
      <c r="D69" s="17" t="s">
        <v>150</v>
      </c>
      <c r="E69" s="17" t="s">
        <v>155</v>
      </c>
      <c r="F69" s="7" t="s">
        <v>227</v>
      </c>
      <c r="G69" s="7" t="s">
        <v>229</v>
      </c>
      <c r="H69" s="7">
        <f>100-68.2</f>
        <v>31.799999999999997</v>
      </c>
      <c r="I69" s="10"/>
    </row>
    <row r="70" spans="2:9">
      <c r="B70" s="20" t="s">
        <v>208</v>
      </c>
      <c r="C70" s="5">
        <v>849</v>
      </c>
      <c r="D70" s="17" t="s">
        <v>150</v>
      </c>
      <c r="E70" s="17" t="s">
        <v>155</v>
      </c>
      <c r="F70" s="7" t="s">
        <v>227</v>
      </c>
      <c r="G70" s="7" t="s">
        <v>209</v>
      </c>
      <c r="H70" s="7">
        <f>400+68.2</f>
        <v>468.2</v>
      </c>
      <c r="I70" s="10"/>
    </row>
    <row r="71" spans="2:9" ht="31.5">
      <c r="B71" s="21" t="s">
        <v>128</v>
      </c>
      <c r="C71" s="5">
        <v>849</v>
      </c>
      <c r="D71" s="17" t="s">
        <v>151</v>
      </c>
      <c r="E71" s="17" t="s">
        <v>174</v>
      </c>
      <c r="F71" s="7" t="s">
        <v>175</v>
      </c>
      <c r="G71" s="7" t="s">
        <v>174</v>
      </c>
      <c r="H71" s="15">
        <f>H72</f>
        <v>1250</v>
      </c>
      <c r="I71" s="10"/>
    </row>
    <row r="72" spans="2:9" ht="31.5">
      <c r="B72" s="20" t="s">
        <v>129</v>
      </c>
      <c r="C72" s="5">
        <v>849</v>
      </c>
      <c r="D72" s="17" t="s">
        <v>151</v>
      </c>
      <c r="E72" s="17" t="s">
        <v>156</v>
      </c>
      <c r="F72" s="7" t="s">
        <v>175</v>
      </c>
      <c r="G72" s="7" t="s">
        <v>174</v>
      </c>
      <c r="H72" s="7">
        <f>H73</f>
        <v>1250</v>
      </c>
      <c r="I72" s="10"/>
    </row>
    <row r="73" spans="2:9" ht="31.5">
      <c r="B73" s="20" t="s">
        <v>230</v>
      </c>
      <c r="C73" s="5">
        <v>849</v>
      </c>
      <c r="D73" s="17" t="s">
        <v>151</v>
      </c>
      <c r="E73" s="17" t="s">
        <v>156</v>
      </c>
      <c r="F73" s="7" t="s">
        <v>231</v>
      </c>
      <c r="G73" s="7" t="s">
        <v>174</v>
      </c>
      <c r="H73" s="7">
        <f>SUM(H74,H76)</f>
        <v>1250</v>
      </c>
      <c r="I73" s="10"/>
    </row>
    <row r="74" spans="2:9">
      <c r="B74" s="16" t="s">
        <v>232</v>
      </c>
      <c r="C74" s="5">
        <v>849</v>
      </c>
      <c r="D74" s="17" t="s">
        <v>151</v>
      </c>
      <c r="E74" s="17" t="s">
        <v>156</v>
      </c>
      <c r="F74" s="7" t="s">
        <v>233</v>
      </c>
      <c r="G74" s="7" t="s">
        <v>174</v>
      </c>
      <c r="H74" s="7">
        <f>H75</f>
        <v>1000</v>
      </c>
      <c r="I74" s="10"/>
    </row>
    <row r="75" spans="2:9" ht="31.5">
      <c r="B75" s="20" t="s">
        <v>182</v>
      </c>
      <c r="C75" s="5">
        <v>849</v>
      </c>
      <c r="D75" s="17" t="s">
        <v>151</v>
      </c>
      <c r="E75" s="17" t="s">
        <v>156</v>
      </c>
      <c r="F75" s="7" t="s">
        <v>233</v>
      </c>
      <c r="G75" s="7" t="s">
        <v>183</v>
      </c>
      <c r="H75" s="7">
        <v>1000</v>
      </c>
      <c r="I75" s="10"/>
    </row>
    <row r="76" spans="2:9" ht="31.5" customHeight="1">
      <c r="B76" s="20" t="s">
        <v>234</v>
      </c>
      <c r="C76" s="5">
        <v>849</v>
      </c>
      <c r="D76" s="17" t="s">
        <v>151</v>
      </c>
      <c r="E76" s="17" t="s">
        <v>156</v>
      </c>
      <c r="F76" s="7" t="s">
        <v>235</v>
      </c>
      <c r="G76" s="7" t="s">
        <v>174</v>
      </c>
      <c r="H76" s="7">
        <f>H77</f>
        <v>250</v>
      </c>
      <c r="I76" s="10"/>
    </row>
    <row r="77" spans="2:9" ht="31.5">
      <c r="B77" s="20" t="s">
        <v>182</v>
      </c>
      <c r="C77" s="5">
        <v>849</v>
      </c>
      <c r="D77" s="17" t="s">
        <v>151</v>
      </c>
      <c r="E77" s="17" t="s">
        <v>156</v>
      </c>
      <c r="F77" s="7" t="s">
        <v>235</v>
      </c>
      <c r="G77" s="7" t="s">
        <v>183</v>
      </c>
      <c r="H77" s="7">
        <v>250</v>
      </c>
      <c r="I77" s="10"/>
    </row>
    <row r="78" spans="2:9">
      <c r="B78" s="21" t="s">
        <v>130</v>
      </c>
      <c r="C78" s="5">
        <v>849</v>
      </c>
      <c r="D78" s="17" t="s">
        <v>152</v>
      </c>
      <c r="E78" s="17" t="s">
        <v>174</v>
      </c>
      <c r="F78" s="7" t="s">
        <v>175</v>
      </c>
      <c r="G78" s="7" t="s">
        <v>174</v>
      </c>
      <c r="H78" s="15">
        <f>SUM(H79,H85,H90,H95)</f>
        <v>7973.1</v>
      </c>
      <c r="I78" s="10"/>
    </row>
    <row r="79" spans="2:9">
      <c r="B79" s="20" t="s">
        <v>133</v>
      </c>
      <c r="C79" s="5">
        <v>849</v>
      </c>
      <c r="D79" s="17" t="s">
        <v>152</v>
      </c>
      <c r="E79" s="17" t="s">
        <v>159</v>
      </c>
      <c r="F79" s="7" t="s">
        <v>175</v>
      </c>
      <c r="G79" s="7" t="s">
        <v>174</v>
      </c>
      <c r="H79" s="7">
        <f>H80</f>
        <v>233.5</v>
      </c>
      <c r="I79" s="10"/>
    </row>
    <row r="80" spans="2:9">
      <c r="B80" s="20" t="s">
        <v>236</v>
      </c>
      <c r="C80" s="5">
        <v>849</v>
      </c>
      <c r="D80" s="17" t="s">
        <v>152</v>
      </c>
      <c r="E80" s="17" t="s">
        <v>159</v>
      </c>
      <c r="F80" s="7" t="s">
        <v>237</v>
      </c>
      <c r="G80" s="7" t="s">
        <v>174</v>
      </c>
      <c r="H80" s="7">
        <f>SUM(H81,H83)</f>
        <v>233.5</v>
      </c>
      <c r="I80" s="10"/>
    </row>
    <row r="81" spans="2:9" ht="31.5">
      <c r="B81" s="20" t="s">
        <v>238</v>
      </c>
      <c r="C81" s="5">
        <v>849</v>
      </c>
      <c r="D81" s="17" t="s">
        <v>152</v>
      </c>
      <c r="E81" s="17" t="s">
        <v>159</v>
      </c>
      <c r="F81" s="7" t="s">
        <v>239</v>
      </c>
      <c r="G81" s="7" t="s">
        <v>174</v>
      </c>
      <c r="H81" s="7">
        <f>H82</f>
        <v>231.2</v>
      </c>
      <c r="I81" s="10"/>
    </row>
    <row r="82" spans="2:9" ht="31.5">
      <c r="B82" s="20" t="s">
        <v>182</v>
      </c>
      <c r="C82" s="5">
        <v>849</v>
      </c>
      <c r="D82" s="17" t="s">
        <v>152</v>
      </c>
      <c r="E82" s="17" t="s">
        <v>159</v>
      </c>
      <c r="F82" s="7" t="s">
        <v>239</v>
      </c>
      <c r="G82" s="7" t="s">
        <v>183</v>
      </c>
      <c r="H82" s="7">
        <v>231.2</v>
      </c>
      <c r="I82" s="10"/>
    </row>
    <row r="83" spans="2:9" ht="31.5" customHeight="1">
      <c r="B83" s="20" t="s">
        <v>240</v>
      </c>
      <c r="C83" s="5">
        <v>849</v>
      </c>
      <c r="D83" s="17" t="s">
        <v>152</v>
      </c>
      <c r="E83" s="17" t="s">
        <v>159</v>
      </c>
      <c r="F83" s="7" t="s">
        <v>241</v>
      </c>
      <c r="G83" s="7" t="s">
        <v>174</v>
      </c>
      <c r="H83" s="7">
        <f>H84</f>
        <v>2.2999999999999998</v>
      </c>
      <c r="I83" s="10"/>
    </row>
    <row r="84" spans="2:9" ht="31.5">
      <c r="B84" s="20" t="s">
        <v>182</v>
      </c>
      <c r="C84" s="5">
        <v>849</v>
      </c>
      <c r="D84" s="17" t="s">
        <v>152</v>
      </c>
      <c r="E84" s="17" t="s">
        <v>159</v>
      </c>
      <c r="F84" s="7" t="s">
        <v>241</v>
      </c>
      <c r="G84" s="7" t="s">
        <v>183</v>
      </c>
      <c r="H84" s="7">
        <v>2.2999999999999998</v>
      </c>
      <c r="I84" s="10"/>
    </row>
    <row r="85" spans="2:9">
      <c r="B85" s="21" t="s">
        <v>131</v>
      </c>
      <c r="C85" s="5">
        <v>849</v>
      </c>
      <c r="D85" s="17" t="s">
        <v>152</v>
      </c>
      <c r="E85" s="17" t="s">
        <v>157</v>
      </c>
      <c r="F85" s="7" t="s">
        <v>175</v>
      </c>
      <c r="G85" s="7" t="s">
        <v>174</v>
      </c>
      <c r="H85" s="15">
        <f>H86</f>
        <v>1339.6</v>
      </c>
      <c r="I85" s="10"/>
    </row>
    <row r="86" spans="2:9" ht="63">
      <c r="B86" s="20" t="s">
        <v>416</v>
      </c>
      <c r="C86" s="5">
        <v>849</v>
      </c>
      <c r="D86" s="17" t="s">
        <v>152</v>
      </c>
      <c r="E86" s="17" t="s">
        <v>157</v>
      </c>
      <c r="F86" s="7" t="s">
        <v>243</v>
      </c>
      <c r="G86" s="7" t="s">
        <v>174</v>
      </c>
      <c r="H86" s="7">
        <f>H87</f>
        <v>1339.6</v>
      </c>
      <c r="I86" s="10"/>
    </row>
    <row r="87" spans="2:9" ht="31.5">
      <c r="B87" s="20" t="s">
        <v>244</v>
      </c>
      <c r="C87" s="5">
        <v>849</v>
      </c>
      <c r="D87" s="17" t="s">
        <v>152</v>
      </c>
      <c r="E87" s="17" t="s">
        <v>157</v>
      </c>
      <c r="F87" s="7" t="s">
        <v>245</v>
      </c>
      <c r="G87" s="7" t="s">
        <v>174</v>
      </c>
      <c r="H87" s="7">
        <f>H88</f>
        <v>1339.6</v>
      </c>
      <c r="I87" s="10"/>
    </row>
    <row r="88" spans="2:9" ht="31.5">
      <c r="B88" s="20" t="s">
        <v>246</v>
      </c>
      <c r="C88" s="5">
        <v>849</v>
      </c>
      <c r="D88" s="17" t="s">
        <v>152</v>
      </c>
      <c r="E88" s="17" t="s">
        <v>157</v>
      </c>
      <c r="F88" s="7" t="s">
        <v>247</v>
      </c>
      <c r="G88" s="7" t="s">
        <v>174</v>
      </c>
      <c r="H88" s="7">
        <f>H89</f>
        <v>1339.6</v>
      </c>
      <c r="I88" s="10"/>
    </row>
    <row r="89" spans="2:9">
      <c r="B89" s="20" t="s">
        <v>344</v>
      </c>
      <c r="C89" s="5">
        <v>849</v>
      </c>
      <c r="D89" s="17" t="s">
        <v>152</v>
      </c>
      <c r="E89" s="17" t="s">
        <v>157</v>
      </c>
      <c r="F89" s="7" t="s">
        <v>247</v>
      </c>
      <c r="G89" s="17" t="s">
        <v>343</v>
      </c>
      <c r="H89" s="7">
        <f>1120+219.6</f>
        <v>1339.6</v>
      </c>
      <c r="I89" s="10"/>
    </row>
    <row r="90" spans="2:9">
      <c r="B90" s="21" t="s">
        <v>132</v>
      </c>
      <c r="C90" s="5">
        <v>849</v>
      </c>
      <c r="D90" s="17" t="s">
        <v>152</v>
      </c>
      <c r="E90" s="17" t="s">
        <v>158</v>
      </c>
      <c r="F90" s="7" t="s">
        <v>175</v>
      </c>
      <c r="G90" s="7" t="s">
        <v>174</v>
      </c>
      <c r="H90" s="15">
        <f>H91</f>
        <v>6300</v>
      </c>
      <c r="I90" s="10"/>
    </row>
    <row r="91" spans="2:9" ht="63">
      <c r="B91" s="20" t="str">
        <f>B86</f>
        <v>Муниципальная программа "Развитие транспортной системы на территории муниципального образования "Город Вытегра" Вытегорского муниципального района Вологодской области на 2022-2026 годы"</v>
      </c>
      <c r="C91" s="5">
        <v>849</v>
      </c>
      <c r="D91" s="17" t="s">
        <v>152</v>
      </c>
      <c r="E91" s="17" t="s">
        <v>158</v>
      </c>
      <c r="F91" s="7" t="s">
        <v>243</v>
      </c>
      <c r="G91" s="7" t="s">
        <v>174</v>
      </c>
      <c r="H91" s="7">
        <f>H92</f>
        <v>6300</v>
      </c>
      <c r="I91" s="10"/>
    </row>
    <row r="92" spans="2:9" ht="31.5">
      <c r="B92" s="20" t="s">
        <v>414</v>
      </c>
      <c r="C92" s="5">
        <v>849</v>
      </c>
      <c r="D92" s="17" t="s">
        <v>152</v>
      </c>
      <c r="E92" s="17" t="s">
        <v>158</v>
      </c>
      <c r="F92" s="7" t="s">
        <v>249</v>
      </c>
      <c r="G92" s="7" t="s">
        <v>174</v>
      </c>
      <c r="H92" s="7">
        <f>H93</f>
        <v>6300</v>
      </c>
      <c r="I92" s="10"/>
    </row>
    <row r="93" spans="2:9" ht="31.5" customHeight="1">
      <c r="B93" s="20" t="s">
        <v>250</v>
      </c>
      <c r="C93" s="5">
        <v>849</v>
      </c>
      <c r="D93" s="17" t="s">
        <v>152</v>
      </c>
      <c r="E93" s="17" t="s">
        <v>158</v>
      </c>
      <c r="F93" s="7" t="s">
        <v>251</v>
      </c>
      <c r="G93" s="7" t="s">
        <v>174</v>
      </c>
      <c r="H93" s="7">
        <f>H94</f>
        <v>6300</v>
      </c>
      <c r="I93" s="10"/>
    </row>
    <row r="94" spans="2:9" ht="31.5">
      <c r="B94" s="20" t="s">
        <v>182</v>
      </c>
      <c r="C94" s="5">
        <v>849</v>
      </c>
      <c r="D94" s="17" t="s">
        <v>152</v>
      </c>
      <c r="E94" s="17" t="s">
        <v>158</v>
      </c>
      <c r="F94" s="7" t="s">
        <v>251</v>
      </c>
      <c r="G94" s="7" t="s">
        <v>183</v>
      </c>
      <c r="H94" s="7">
        <f>7000+600-1300</f>
        <v>6300</v>
      </c>
      <c r="I94" s="10"/>
    </row>
    <row r="95" spans="2:9">
      <c r="B95" s="21" t="s">
        <v>134</v>
      </c>
      <c r="C95" s="5">
        <v>849</v>
      </c>
      <c r="D95" s="17" t="s">
        <v>152</v>
      </c>
      <c r="E95" s="17" t="s">
        <v>160</v>
      </c>
      <c r="F95" s="7" t="s">
        <v>175</v>
      </c>
      <c r="G95" s="7" t="s">
        <v>174</v>
      </c>
      <c r="H95" s="15">
        <f>H96</f>
        <v>100</v>
      </c>
      <c r="I95" s="10"/>
    </row>
    <row r="96" spans="2:9" ht="31.5">
      <c r="B96" s="20" t="s">
        <v>218</v>
      </c>
      <c r="C96" s="5">
        <v>849</v>
      </c>
      <c r="D96" s="17" t="s">
        <v>152</v>
      </c>
      <c r="E96" s="17" t="s">
        <v>160</v>
      </c>
      <c r="F96" s="7" t="s">
        <v>219</v>
      </c>
      <c r="G96" s="7" t="s">
        <v>174</v>
      </c>
      <c r="H96" s="7">
        <f>H97</f>
        <v>100</v>
      </c>
      <c r="I96" s="10"/>
    </row>
    <row r="97" spans="2:9" ht="31.5">
      <c r="B97" s="20" t="s">
        <v>252</v>
      </c>
      <c r="C97" s="5">
        <v>849</v>
      </c>
      <c r="D97" s="17" t="s">
        <v>152</v>
      </c>
      <c r="E97" s="17" t="s">
        <v>160</v>
      </c>
      <c r="F97" s="7" t="s">
        <v>253</v>
      </c>
      <c r="G97" s="7" t="s">
        <v>174</v>
      </c>
      <c r="H97" s="7">
        <f>H98</f>
        <v>100</v>
      </c>
      <c r="I97" s="10"/>
    </row>
    <row r="98" spans="2:9" ht="31.5">
      <c r="B98" s="20" t="s">
        <v>182</v>
      </c>
      <c r="C98" s="5">
        <v>849</v>
      </c>
      <c r="D98" s="17" t="s">
        <v>152</v>
      </c>
      <c r="E98" s="17" t="s">
        <v>160</v>
      </c>
      <c r="F98" s="7" t="s">
        <v>253</v>
      </c>
      <c r="G98" s="17" t="s">
        <v>183</v>
      </c>
      <c r="H98" s="7">
        <v>100</v>
      </c>
      <c r="I98" s="10"/>
    </row>
    <row r="99" spans="2:9">
      <c r="B99" s="21" t="s">
        <v>135</v>
      </c>
      <c r="C99" s="5">
        <v>849</v>
      </c>
      <c r="D99" s="17" t="s">
        <v>159</v>
      </c>
      <c r="E99" s="17" t="s">
        <v>174</v>
      </c>
      <c r="F99" s="7" t="s">
        <v>175</v>
      </c>
      <c r="G99" s="7" t="s">
        <v>174</v>
      </c>
      <c r="H99" s="15">
        <f>SUM(H100,H109,H138)</f>
        <v>277689.59999999998</v>
      </c>
      <c r="I99" s="10"/>
    </row>
    <row r="100" spans="2:9">
      <c r="B100" s="21" t="s">
        <v>136</v>
      </c>
      <c r="C100" s="5">
        <v>849</v>
      </c>
      <c r="D100" s="17" t="s">
        <v>159</v>
      </c>
      <c r="E100" s="17" t="s">
        <v>150</v>
      </c>
      <c r="F100" s="7" t="s">
        <v>175</v>
      </c>
      <c r="G100" s="7" t="s">
        <v>174</v>
      </c>
      <c r="H100" s="7">
        <f>H101</f>
        <v>3248</v>
      </c>
      <c r="I100" s="10"/>
    </row>
    <row r="101" spans="2:9">
      <c r="B101" s="20" t="s">
        <v>254</v>
      </c>
      <c r="C101" s="5">
        <v>849</v>
      </c>
      <c r="D101" s="17" t="s">
        <v>159</v>
      </c>
      <c r="E101" s="17" t="s">
        <v>150</v>
      </c>
      <c r="F101" s="7" t="s">
        <v>255</v>
      </c>
      <c r="G101" s="7" t="s">
        <v>174</v>
      </c>
      <c r="H101" s="7">
        <f>H102</f>
        <v>3248</v>
      </c>
      <c r="I101" s="10"/>
    </row>
    <row r="102" spans="2:9">
      <c r="B102" s="20" t="s">
        <v>256</v>
      </c>
      <c r="C102" s="5">
        <v>849</v>
      </c>
      <c r="D102" s="17" t="s">
        <v>159</v>
      </c>
      <c r="E102" s="17" t="s">
        <v>150</v>
      </c>
      <c r="F102" s="7" t="s">
        <v>257</v>
      </c>
      <c r="G102" s="7" t="s">
        <v>174</v>
      </c>
      <c r="H102" s="7">
        <f>SUM(H103,H105,H107)</f>
        <v>3248</v>
      </c>
      <c r="I102" s="10"/>
    </row>
    <row r="103" spans="2:9" ht="31.5">
      <c r="B103" s="20" t="s">
        <v>258</v>
      </c>
      <c r="C103" s="5">
        <v>849</v>
      </c>
      <c r="D103" s="17" t="s">
        <v>159</v>
      </c>
      <c r="E103" s="17" t="s">
        <v>150</v>
      </c>
      <c r="F103" s="7" t="s">
        <v>259</v>
      </c>
      <c r="G103" s="7" t="s">
        <v>174</v>
      </c>
      <c r="H103" s="7">
        <f>H104</f>
        <v>0</v>
      </c>
      <c r="I103" s="10"/>
    </row>
    <row r="104" spans="2:9" ht="31.5">
      <c r="B104" s="20" t="s">
        <v>182</v>
      </c>
      <c r="C104" s="5">
        <v>849</v>
      </c>
      <c r="D104" s="17" t="s">
        <v>159</v>
      </c>
      <c r="E104" s="17" t="s">
        <v>150</v>
      </c>
      <c r="F104" s="7" t="s">
        <v>259</v>
      </c>
      <c r="G104" s="7" t="s">
        <v>183</v>
      </c>
      <c r="H104" s="7">
        <f>1000-461.7-538.3</f>
        <v>0</v>
      </c>
      <c r="I104" s="10"/>
    </row>
    <row r="105" spans="2:9">
      <c r="B105" s="20" t="s">
        <v>260</v>
      </c>
      <c r="C105" s="5">
        <v>849</v>
      </c>
      <c r="D105" s="17" t="s">
        <v>159</v>
      </c>
      <c r="E105" s="17" t="s">
        <v>150</v>
      </c>
      <c r="F105" s="7" t="s">
        <v>261</v>
      </c>
      <c r="G105" s="7" t="s">
        <v>174</v>
      </c>
      <c r="H105" s="7">
        <f>H106</f>
        <v>600</v>
      </c>
      <c r="I105" s="10"/>
    </row>
    <row r="106" spans="2:9" ht="31.5">
      <c r="B106" s="20" t="s">
        <v>182</v>
      </c>
      <c r="C106" s="5">
        <v>849</v>
      </c>
      <c r="D106" s="17" t="s">
        <v>159</v>
      </c>
      <c r="E106" s="17" t="s">
        <v>150</v>
      </c>
      <c r="F106" s="7" t="s">
        <v>261</v>
      </c>
      <c r="G106" s="7" t="s">
        <v>183</v>
      </c>
      <c r="H106" s="7">
        <v>600</v>
      </c>
      <c r="I106" s="10"/>
    </row>
    <row r="107" spans="2:9">
      <c r="B107" s="20" t="s">
        <v>262</v>
      </c>
      <c r="C107" s="5">
        <v>849</v>
      </c>
      <c r="D107" s="17" t="s">
        <v>159</v>
      </c>
      <c r="E107" s="17" t="s">
        <v>150</v>
      </c>
      <c r="F107" s="7" t="s">
        <v>263</v>
      </c>
      <c r="G107" s="7" t="s">
        <v>174</v>
      </c>
      <c r="H107" s="7">
        <f>H108</f>
        <v>2648</v>
      </c>
      <c r="I107" s="10"/>
    </row>
    <row r="108" spans="2:9" ht="31.5">
      <c r="B108" s="20" t="s">
        <v>182</v>
      </c>
      <c r="C108" s="5">
        <v>849</v>
      </c>
      <c r="D108" s="17" t="s">
        <v>159</v>
      </c>
      <c r="E108" s="17" t="s">
        <v>150</v>
      </c>
      <c r="F108" s="7" t="s">
        <v>263</v>
      </c>
      <c r="G108" s="7" t="s">
        <v>183</v>
      </c>
      <c r="H108" s="7">
        <f>800+1500+348</f>
        <v>2648</v>
      </c>
      <c r="I108" s="10"/>
    </row>
    <row r="109" spans="2:9">
      <c r="B109" s="21" t="s">
        <v>137</v>
      </c>
      <c r="C109" s="5">
        <v>849</v>
      </c>
      <c r="D109" s="17" t="s">
        <v>159</v>
      </c>
      <c r="E109" s="17" t="s">
        <v>161</v>
      </c>
      <c r="F109" s="7" t="s">
        <v>175</v>
      </c>
      <c r="G109" s="7" t="s">
        <v>174</v>
      </c>
      <c r="H109" s="15">
        <f>SUM(H110,H134)</f>
        <v>135917</v>
      </c>
      <c r="I109" s="10"/>
    </row>
    <row r="110" spans="2:9" ht="63" customHeight="1">
      <c r="B110" s="20" t="s">
        <v>425</v>
      </c>
      <c r="C110" s="5">
        <v>849</v>
      </c>
      <c r="D110" s="17" t="s">
        <v>159</v>
      </c>
      <c r="E110" s="17" t="s">
        <v>161</v>
      </c>
      <c r="F110" s="7" t="s">
        <v>264</v>
      </c>
      <c r="G110" s="7" t="s">
        <v>174</v>
      </c>
      <c r="H110" s="7">
        <f>SUM(H111,H125)</f>
        <v>133569.60000000001</v>
      </c>
      <c r="I110" s="10"/>
    </row>
    <row r="111" spans="2:9" ht="47.25">
      <c r="B111" s="20" t="s">
        <v>265</v>
      </c>
      <c r="C111" s="5">
        <v>849</v>
      </c>
      <c r="D111" s="17" t="s">
        <v>159</v>
      </c>
      <c r="E111" s="17" t="s">
        <v>161</v>
      </c>
      <c r="F111" s="7" t="s">
        <v>266</v>
      </c>
      <c r="G111" s="7" t="s">
        <v>174</v>
      </c>
      <c r="H111" s="7">
        <f>SUM(H112,H119,H122)</f>
        <v>105273</v>
      </c>
      <c r="I111" s="10"/>
    </row>
    <row r="112" spans="2:9" ht="31.5">
      <c r="B112" s="20" t="s">
        <v>267</v>
      </c>
      <c r="C112" s="5">
        <v>849</v>
      </c>
      <c r="D112" s="17" t="s">
        <v>159</v>
      </c>
      <c r="E112" s="17" t="s">
        <v>161</v>
      </c>
      <c r="F112" s="7" t="s">
        <v>268</v>
      </c>
      <c r="G112" s="7" t="s">
        <v>174</v>
      </c>
      <c r="H112" s="7">
        <f>H113+H115+H117</f>
        <v>11100</v>
      </c>
      <c r="I112" s="10"/>
    </row>
    <row r="113" spans="2:9" ht="31.5">
      <c r="B113" s="49" t="s">
        <v>421</v>
      </c>
      <c r="C113" s="50">
        <v>849</v>
      </c>
      <c r="D113" s="51" t="s">
        <v>159</v>
      </c>
      <c r="E113" s="51" t="s">
        <v>161</v>
      </c>
      <c r="F113" s="51" t="s">
        <v>422</v>
      </c>
      <c r="G113" s="7"/>
      <c r="H113" s="7">
        <f>H114</f>
        <v>1200</v>
      </c>
      <c r="I113" s="10"/>
    </row>
    <row r="114" spans="2:9">
      <c r="B114" s="49" t="s">
        <v>271</v>
      </c>
      <c r="C114" s="50">
        <v>849</v>
      </c>
      <c r="D114" s="51" t="s">
        <v>159</v>
      </c>
      <c r="E114" s="51" t="s">
        <v>161</v>
      </c>
      <c r="F114" s="51" t="s">
        <v>422</v>
      </c>
      <c r="G114" s="7" t="s">
        <v>272</v>
      </c>
      <c r="H114" s="7">
        <v>1200</v>
      </c>
      <c r="I114" s="10"/>
    </row>
    <row r="115" spans="2:9" ht="31.5">
      <c r="B115" s="20" t="s">
        <v>269</v>
      </c>
      <c r="C115" s="5">
        <v>849</v>
      </c>
      <c r="D115" s="17" t="s">
        <v>159</v>
      </c>
      <c r="E115" s="17" t="s">
        <v>161</v>
      </c>
      <c r="F115" s="7" t="s">
        <v>270</v>
      </c>
      <c r="G115" s="7" t="s">
        <v>174</v>
      </c>
      <c r="H115" s="7">
        <f>H116</f>
        <v>9603</v>
      </c>
      <c r="I115" s="10"/>
    </row>
    <row r="116" spans="2:9">
      <c r="B116" s="20" t="s">
        <v>271</v>
      </c>
      <c r="C116" s="5">
        <v>849</v>
      </c>
      <c r="D116" s="17" t="s">
        <v>159</v>
      </c>
      <c r="E116" s="17" t="s">
        <v>161</v>
      </c>
      <c r="F116" s="7" t="s">
        <v>270</v>
      </c>
      <c r="G116" s="7" t="s">
        <v>272</v>
      </c>
      <c r="H116" s="7">
        <v>9603</v>
      </c>
      <c r="I116" s="10"/>
    </row>
    <row r="117" spans="2:9" ht="31.5">
      <c r="B117" s="20" t="s">
        <v>273</v>
      </c>
      <c r="C117" s="5">
        <v>849</v>
      </c>
      <c r="D117" s="17" t="s">
        <v>159</v>
      </c>
      <c r="E117" s="17" t="s">
        <v>161</v>
      </c>
      <c r="F117" s="7" t="s">
        <v>274</v>
      </c>
      <c r="G117" s="7" t="s">
        <v>174</v>
      </c>
      <c r="H117" s="7">
        <f>H118</f>
        <v>297</v>
      </c>
      <c r="I117" s="10"/>
    </row>
    <row r="118" spans="2:9">
      <c r="B118" s="20" t="s">
        <v>271</v>
      </c>
      <c r="C118" s="5">
        <v>849</v>
      </c>
      <c r="D118" s="17" t="s">
        <v>159</v>
      </c>
      <c r="E118" s="17" t="s">
        <v>161</v>
      </c>
      <c r="F118" s="7" t="s">
        <v>274</v>
      </c>
      <c r="G118" s="7" t="s">
        <v>272</v>
      </c>
      <c r="H118" s="7">
        <v>297</v>
      </c>
      <c r="I118" s="10"/>
    </row>
    <row r="119" spans="2:9" ht="31.5">
      <c r="B119" s="20" t="s">
        <v>275</v>
      </c>
      <c r="C119" s="5">
        <v>849</v>
      </c>
      <c r="D119" s="17" t="s">
        <v>159</v>
      </c>
      <c r="E119" s="17" t="s">
        <v>161</v>
      </c>
      <c r="F119" s="7" t="s">
        <v>276</v>
      </c>
      <c r="G119" s="7" t="s">
        <v>174</v>
      </c>
      <c r="H119" s="7">
        <f>H120</f>
        <v>441.5</v>
      </c>
      <c r="I119" s="10"/>
    </row>
    <row r="120" spans="2:9" ht="31.5">
      <c r="B120" s="20" t="s">
        <v>277</v>
      </c>
      <c r="C120" s="5">
        <v>849</v>
      </c>
      <c r="D120" s="17" t="s">
        <v>159</v>
      </c>
      <c r="E120" s="17" t="s">
        <v>161</v>
      </c>
      <c r="F120" s="7" t="s">
        <v>278</v>
      </c>
      <c r="G120" s="7" t="s">
        <v>174</v>
      </c>
      <c r="H120" s="7">
        <f>H121</f>
        <v>441.5</v>
      </c>
      <c r="I120" s="10"/>
    </row>
    <row r="121" spans="2:9" ht="31.5">
      <c r="B121" s="20" t="s">
        <v>182</v>
      </c>
      <c r="C121" s="5">
        <v>849</v>
      </c>
      <c r="D121" s="17" t="s">
        <v>159</v>
      </c>
      <c r="E121" s="17" t="s">
        <v>161</v>
      </c>
      <c r="F121" s="7" t="s">
        <v>278</v>
      </c>
      <c r="G121" s="7" t="s">
        <v>183</v>
      </c>
      <c r="H121" s="7">
        <f>430+11.5</f>
        <v>441.5</v>
      </c>
      <c r="I121" s="10"/>
    </row>
    <row r="122" spans="2:9" ht="47.25">
      <c r="B122" s="20" t="s">
        <v>415</v>
      </c>
      <c r="C122" s="5">
        <v>849</v>
      </c>
      <c r="D122" s="17" t="s">
        <v>159</v>
      </c>
      <c r="E122" s="17" t="s">
        <v>161</v>
      </c>
      <c r="F122" s="7" t="s">
        <v>279</v>
      </c>
      <c r="G122" s="7" t="s">
        <v>174</v>
      </c>
      <c r="H122" s="7">
        <f>H123</f>
        <v>93731.5</v>
      </c>
      <c r="I122" s="10"/>
    </row>
    <row r="123" spans="2:9" ht="47.25">
      <c r="B123" s="20" t="s">
        <v>280</v>
      </c>
      <c r="C123" s="5">
        <v>849</v>
      </c>
      <c r="D123" s="17" t="s">
        <v>159</v>
      </c>
      <c r="E123" s="17" t="s">
        <v>161</v>
      </c>
      <c r="F123" s="7" t="s">
        <v>281</v>
      </c>
      <c r="G123" s="7" t="s">
        <v>174</v>
      </c>
      <c r="H123" s="7">
        <f>H124</f>
        <v>93731.5</v>
      </c>
      <c r="I123" s="10"/>
    </row>
    <row r="124" spans="2:9">
      <c r="B124" s="20" t="s">
        <v>271</v>
      </c>
      <c r="C124" s="5">
        <v>849</v>
      </c>
      <c r="D124" s="17" t="s">
        <v>159</v>
      </c>
      <c r="E124" s="17" t="s">
        <v>161</v>
      </c>
      <c r="F124" s="7" t="s">
        <v>281</v>
      </c>
      <c r="G124" s="7" t="s">
        <v>272</v>
      </c>
      <c r="H124" s="7">
        <f>132+4268+89294.1+2761.7-1925.3-799</f>
        <v>93731.5</v>
      </c>
      <c r="I124" s="10"/>
    </row>
    <row r="125" spans="2:9" ht="47.25">
      <c r="B125" s="20" t="s">
        <v>282</v>
      </c>
      <c r="C125" s="5">
        <v>849</v>
      </c>
      <c r="D125" s="17" t="s">
        <v>159</v>
      </c>
      <c r="E125" s="17" t="s">
        <v>161</v>
      </c>
      <c r="F125" s="7" t="s">
        <v>283</v>
      </c>
      <c r="G125" s="7" t="s">
        <v>174</v>
      </c>
      <c r="H125" s="7">
        <f>SUM(H126,H131)</f>
        <v>28296.600000000002</v>
      </c>
      <c r="I125" s="10"/>
    </row>
    <row r="126" spans="2:9" ht="31.5">
      <c r="B126" s="20" t="s">
        <v>284</v>
      </c>
      <c r="C126" s="5">
        <v>849</v>
      </c>
      <c r="D126" s="17" t="s">
        <v>159</v>
      </c>
      <c r="E126" s="17" t="s">
        <v>161</v>
      </c>
      <c r="F126" s="7" t="s">
        <v>285</v>
      </c>
      <c r="G126" s="7" t="s">
        <v>174</v>
      </c>
      <c r="H126" s="7">
        <f>SUM(H127,H129)</f>
        <v>28108.100000000002</v>
      </c>
      <c r="I126" s="10"/>
    </row>
    <row r="127" spans="2:9" ht="31.5">
      <c r="B127" s="20" t="s">
        <v>286</v>
      </c>
      <c r="C127" s="5">
        <v>849</v>
      </c>
      <c r="D127" s="17" t="s">
        <v>159</v>
      </c>
      <c r="E127" s="17" t="s">
        <v>161</v>
      </c>
      <c r="F127" s="7" t="s">
        <v>287</v>
      </c>
      <c r="G127" s="7" t="s">
        <v>174</v>
      </c>
      <c r="H127" s="7">
        <f>H128</f>
        <v>26500.7</v>
      </c>
      <c r="I127" s="10"/>
    </row>
    <row r="128" spans="2:9">
      <c r="B128" s="20" t="s">
        <v>271</v>
      </c>
      <c r="C128" s="5">
        <v>849</v>
      </c>
      <c r="D128" s="17" t="s">
        <v>159</v>
      </c>
      <c r="E128" s="17" t="s">
        <v>161</v>
      </c>
      <c r="F128" s="7" t="s">
        <v>287</v>
      </c>
      <c r="G128" s="7" t="s">
        <v>272</v>
      </c>
      <c r="H128" s="7">
        <v>26500.7</v>
      </c>
      <c r="I128" s="10"/>
    </row>
    <row r="129" spans="2:9" ht="31.5" customHeight="1">
      <c r="B129" s="20" t="s">
        <v>288</v>
      </c>
      <c r="C129" s="5">
        <v>849</v>
      </c>
      <c r="D129" s="17" t="s">
        <v>159</v>
      </c>
      <c r="E129" s="17" t="s">
        <v>161</v>
      </c>
      <c r="F129" s="7" t="s">
        <v>289</v>
      </c>
      <c r="G129" s="7" t="s">
        <v>174</v>
      </c>
      <c r="H129" s="7">
        <f>H130</f>
        <v>1607.4</v>
      </c>
      <c r="I129" s="10"/>
    </row>
    <row r="130" spans="2:9">
      <c r="B130" s="20" t="s">
        <v>271</v>
      </c>
      <c r="C130" s="5">
        <v>849</v>
      </c>
      <c r="D130" s="17" t="s">
        <v>159</v>
      </c>
      <c r="E130" s="17" t="s">
        <v>161</v>
      </c>
      <c r="F130" s="7" t="s">
        <v>289</v>
      </c>
      <c r="G130" s="7" t="s">
        <v>272</v>
      </c>
      <c r="H130" s="7">
        <v>1607.4</v>
      </c>
      <c r="I130" s="10"/>
    </row>
    <row r="131" spans="2:9" ht="31.5">
      <c r="B131" s="20" t="s">
        <v>360</v>
      </c>
      <c r="C131" s="5">
        <v>849</v>
      </c>
      <c r="D131" s="17" t="s">
        <v>159</v>
      </c>
      <c r="E131" s="17" t="s">
        <v>161</v>
      </c>
      <c r="F131" s="7" t="s">
        <v>290</v>
      </c>
      <c r="G131" s="7" t="s">
        <v>174</v>
      </c>
      <c r="H131" s="7">
        <f>SUM(H132)</f>
        <v>188.5</v>
      </c>
      <c r="I131" s="10"/>
    </row>
    <row r="132" spans="2:9" ht="31.5">
      <c r="B132" s="20" t="s">
        <v>291</v>
      </c>
      <c r="C132" s="5">
        <v>849</v>
      </c>
      <c r="D132" s="17" t="s">
        <v>159</v>
      </c>
      <c r="E132" s="17" t="s">
        <v>161</v>
      </c>
      <c r="F132" s="7" t="s">
        <v>292</v>
      </c>
      <c r="G132" s="7" t="s">
        <v>174</v>
      </c>
      <c r="H132" s="7">
        <f>H133</f>
        <v>188.5</v>
      </c>
      <c r="I132" s="10"/>
    </row>
    <row r="133" spans="2:9" ht="31.5">
      <c r="B133" s="20" t="s">
        <v>182</v>
      </c>
      <c r="C133" s="5">
        <v>849</v>
      </c>
      <c r="D133" s="17" t="s">
        <v>159</v>
      </c>
      <c r="E133" s="17" t="s">
        <v>161</v>
      </c>
      <c r="F133" s="7" t="s">
        <v>292</v>
      </c>
      <c r="G133" s="7" t="s">
        <v>183</v>
      </c>
      <c r="H133" s="7">
        <f>200-11.5</f>
        <v>188.5</v>
      </c>
      <c r="I133" s="10"/>
    </row>
    <row r="134" spans="2:9">
      <c r="B134" s="20" t="s">
        <v>254</v>
      </c>
      <c r="C134" s="5">
        <v>849</v>
      </c>
      <c r="D134" s="17" t="s">
        <v>159</v>
      </c>
      <c r="E134" s="17" t="s">
        <v>161</v>
      </c>
      <c r="F134" s="7" t="s">
        <v>255</v>
      </c>
      <c r="G134" s="7" t="s">
        <v>174</v>
      </c>
      <c r="H134" s="7">
        <f>H135</f>
        <v>2347.4</v>
      </c>
      <c r="I134" s="10"/>
    </row>
    <row r="135" spans="2:9">
      <c r="B135" s="20" t="s">
        <v>293</v>
      </c>
      <c r="C135" s="5">
        <v>849</v>
      </c>
      <c r="D135" s="17" t="s">
        <v>159</v>
      </c>
      <c r="E135" s="17" t="s">
        <v>161</v>
      </c>
      <c r="F135" s="7" t="s">
        <v>294</v>
      </c>
      <c r="G135" s="7" t="s">
        <v>174</v>
      </c>
      <c r="H135" s="7">
        <f>H136</f>
        <v>2347.4</v>
      </c>
      <c r="I135" s="10"/>
    </row>
    <row r="136" spans="2:9">
      <c r="B136" s="20" t="s">
        <v>295</v>
      </c>
      <c r="C136" s="5">
        <v>849</v>
      </c>
      <c r="D136" s="17" t="s">
        <v>159</v>
      </c>
      <c r="E136" s="17" t="s">
        <v>161</v>
      </c>
      <c r="F136" s="7" t="s">
        <v>296</v>
      </c>
      <c r="G136" s="7" t="s">
        <v>174</v>
      </c>
      <c r="H136" s="7">
        <f>H137</f>
        <v>2347.4</v>
      </c>
      <c r="I136" s="10"/>
    </row>
    <row r="137" spans="2:9" ht="31.5">
      <c r="B137" s="20" t="s">
        <v>182</v>
      </c>
      <c r="C137" s="5">
        <v>849</v>
      </c>
      <c r="D137" s="17" t="s">
        <v>159</v>
      </c>
      <c r="E137" s="17" t="s">
        <v>161</v>
      </c>
      <c r="F137" s="7" t="s">
        <v>296</v>
      </c>
      <c r="G137" s="7" t="s">
        <v>183</v>
      </c>
      <c r="H137" s="7">
        <f>2000-2000+300+1925.3+122.1</f>
        <v>2347.4</v>
      </c>
      <c r="I137" s="10"/>
    </row>
    <row r="138" spans="2:9">
      <c r="B138" s="21" t="s">
        <v>138</v>
      </c>
      <c r="C138" s="5">
        <v>849</v>
      </c>
      <c r="D138" s="17" t="s">
        <v>159</v>
      </c>
      <c r="E138" s="17" t="s">
        <v>151</v>
      </c>
      <c r="F138" s="7" t="s">
        <v>175</v>
      </c>
      <c r="G138" s="7" t="s">
        <v>174</v>
      </c>
      <c r="H138" s="15">
        <f>SUM(H139,H149)</f>
        <v>138524.6</v>
      </c>
      <c r="I138" s="10"/>
    </row>
    <row r="139" spans="2:9">
      <c r="B139" s="20" t="s">
        <v>193</v>
      </c>
      <c r="C139" s="5">
        <v>849</v>
      </c>
      <c r="D139" s="17" t="s">
        <v>159</v>
      </c>
      <c r="E139" s="17" t="s">
        <v>151</v>
      </c>
      <c r="F139" s="7" t="s">
        <v>189</v>
      </c>
      <c r="G139" s="7" t="s">
        <v>174</v>
      </c>
      <c r="H139" s="7">
        <f>H140</f>
        <v>921.40000000000009</v>
      </c>
      <c r="I139" s="10"/>
    </row>
    <row r="140" spans="2:9" ht="31.5" customHeight="1">
      <c r="B140" s="20" t="s">
        <v>297</v>
      </c>
      <c r="C140" s="5">
        <v>849</v>
      </c>
      <c r="D140" s="17" t="s">
        <v>159</v>
      </c>
      <c r="E140" s="17" t="s">
        <v>151</v>
      </c>
      <c r="F140" s="7" t="s">
        <v>298</v>
      </c>
      <c r="G140" s="7" t="s">
        <v>174</v>
      </c>
      <c r="H140" s="7">
        <f>H141+H143+H145+H147</f>
        <v>921.40000000000009</v>
      </c>
      <c r="I140" s="10"/>
    </row>
    <row r="141" spans="2:9" ht="47.25">
      <c r="B141" s="20" t="s">
        <v>419</v>
      </c>
      <c r="C141" s="5">
        <v>849</v>
      </c>
      <c r="D141" s="17" t="s">
        <v>159</v>
      </c>
      <c r="E141" s="17" t="s">
        <v>151</v>
      </c>
      <c r="F141" s="7" t="s">
        <v>417</v>
      </c>
      <c r="G141" s="7"/>
      <c r="H141" s="7">
        <f>H142</f>
        <v>200</v>
      </c>
      <c r="I141" s="10"/>
    </row>
    <row r="142" spans="2:9">
      <c r="B142" s="20" t="s">
        <v>193</v>
      </c>
      <c r="C142" s="5">
        <v>849</v>
      </c>
      <c r="D142" s="17" t="s">
        <v>159</v>
      </c>
      <c r="E142" s="17" t="s">
        <v>151</v>
      </c>
      <c r="F142" s="7" t="s">
        <v>417</v>
      </c>
      <c r="G142" s="7" t="s">
        <v>194</v>
      </c>
      <c r="H142" s="7">
        <v>200</v>
      </c>
      <c r="I142" s="10"/>
    </row>
    <row r="143" spans="2:9" ht="47.25">
      <c r="B143" s="20" t="s">
        <v>420</v>
      </c>
      <c r="C143" s="5">
        <v>849</v>
      </c>
      <c r="D143" s="17" t="s">
        <v>159</v>
      </c>
      <c r="E143" s="17" t="s">
        <v>151</v>
      </c>
      <c r="F143" s="7" t="s">
        <v>418</v>
      </c>
      <c r="G143" s="7"/>
      <c r="H143" s="7">
        <f>H144</f>
        <v>318.10000000000002</v>
      </c>
      <c r="I143" s="10"/>
    </row>
    <row r="144" spans="2:9">
      <c r="B144" s="20" t="s">
        <v>193</v>
      </c>
      <c r="C144" s="5">
        <v>849</v>
      </c>
      <c r="D144" s="17" t="s">
        <v>159</v>
      </c>
      <c r="E144" s="17" t="s">
        <v>151</v>
      </c>
      <c r="F144" s="7" t="s">
        <v>418</v>
      </c>
      <c r="G144" s="7" t="s">
        <v>194</v>
      </c>
      <c r="H144" s="7">
        <v>318.10000000000002</v>
      </c>
      <c r="I144" s="10"/>
    </row>
    <row r="145" spans="2:9" ht="31.5" customHeight="1">
      <c r="B145" s="20" t="s">
        <v>299</v>
      </c>
      <c r="C145" s="5">
        <v>849</v>
      </c>
      <c r="D145" s="17" t="s">
        <v>159</v>
      </c>
      <c r="E145" s="17" t="s">
        <v>151</v>
      </c>
      <c r="F145" s="7" t="s">
        <v>300</v>
      </c>
      <c r="G145" s="7" t="s">
        <v>174</v>
      </c>
      <c r="H145" s="7">
        <f>H146</f>
        <v>200.1</v>
      </c>
      <c r="I145" s="10"/>
    </row>
    <row r="146" spans="2:9">
      <c r="B146" s="20" t="s">
        <v>193</v>
      </c>
      <c r="C146" s="5">
        <v>849</v>
      </c>
      <c r="D146" s="17" t="s">
        <v>159</v>
      </c>
      <c r="E146" s="17" t="s">
        <v>151</v>
      </c>
      <c r="F146" s="7" t="s">
        <v>300</v>
      </c>
      <c r="G146" s="7" t="s">
        <v>194</v>
      </c>
      <c r="H146" s="7">
        <f>200.1</f>
        <v>200.1</v>
      </c>
      <c r="I146" s="10"/>
    </row>
    <row r="147" spans="2:9" ht="47.25">
      <c r="B147" s="20" t="s">
        <v>301</v>
      </c>
      <c r="C147" s="5">
        <v>849</v>
      </c>
      <c r="D147" s="17" t="s">
        <v>159</v>
      </c>
      <c r="E147" s="17" t="s">
        <v>151</v>
      </c>
      <c r="F147" s="7" t="s">
        <v>302</v>
      </c>
      <c r="G147" s="7" t="s">
        <v>174</v>
      </c>
      <c r="H147" s="7">
        <f>H148</f>
        <v>203.2</v>
      </c>
      <c r="I147" s="10"/>
    </row>
    <row r="148" spans="2:9">
      <c r="B148" s="20" t="s">
        <v>193</v>
      </c>
      <c r="C148" s="5">
        <v>849</v>
      </c>
      <c r="D148" s="17" t="s">
        <v>159</v>
      </c>
      <c r="E148" s="17" t="s">
        <v>151</v>
      </c>
      <c r="F148" s="7" t="s">
        <v>302</v>
      </c>
      <c r="G148" s="7" t="s">
        <v>194</v>
      </c>
      <c r="H148" s="7">
        <f>176.5+26.7</f>
        <v>203.2</v>
      </c>
      <c r="I148" s="10"/>
    </row>
    <row r="149" spans="2:9">
      <c r="B149" s="20" t="s">
        <v>254</v>
      </c>
      <c r="C149" s="5">
        <v>849</v>
      </c>
      <c r="D149" s="17" t="s">
        <v>159</v>
      </c>
      <c r="E149" s="17" t="s">
        <v>151</v>
      </c>
      <c r="F149" s="7" t="s">
        <v>255</v>
      </c>
      <c r="G149" s="7" t="s">
        <v>174</v>
      </c>
      <c r="H149" s="7">
        <f>H150</f>
        <v>137603.20000000001</v>
      </c>
      <c r="I149" s="10"/>
    </row>
    <row r="150" spans="2:9">
      <c r="B150" s="20" t="s">
        <v>303</v>
      </c>
      <c r="C150" s="5">
        <v>849</v>
      </c>
      <c r="D150" s="17" t="s">
        <v>159</v>
      </c>
      <c r="E150" s="17" t="s">
        <v>151</v>
      </c>
      <c r="F150" s="7" t="s">
        <v>304</v>
      </c>
      <c r="G150" s="7" t="s">
        <v>174</v>
      </c>
      <c r="H150" s="7">
        <f>SUM(H151,H154,H156,H158,H160,H162,H164,H166)</f>
        <v>137603.20000000001</v>
      </c>
      <c r="I150" s="10"/>
    </row>
    <row r="151" spans="2:9">
      <c r="B151" s="20" t="s">
        <v>305</v>
      </c>
      <c r="C151" s="5">
        <v>849</v>
      </c>
      <c r="D151" s="17" t="s">
        <v>159</v>
      </c>
      <c r="E151" s="17" t="s">
        <v>151</v>
      </c>
      <c r="F151" s="7" t="s">
        <v>306</v>
      </c>
      <c r="G151" s="7" t="s">
        <v>174</v>
      </c>
      <c r="H151" s="7">
        <f>H152+H153</f>
        <v>5932.8</v>
      </c>
      <c r="I151" s="10"/>
    </row>
    <row r="152" spans="2:9" ht="31.5">
      <c r="B152" s="20" t="s">
        <v>182</v>
      </c>
      <c r="C152" s="5">
        <v>849</v>
      </c>
      <c r="D152" s="17" t="s">
        <v>159</v>
      </c>
      <c r="E152" s="17" t="s">
        <v>151</v>
      </c>
      <c r="F152" s="7" t="s">
        <v>306</v>
      </c>
      <c r="G152" s="7" t="s">
        <v>183</v>
      </c>
      <c r="H152" s="7">
        <f>5000-550-500+200+1600</f>
        <v>5750</v>
      </c>
      <c r="I152" s="10"/>
    </row>
    <row r="153" spans="2:9" ht="31.5">
      <c r="B153" s="20" t="s">
        <v>182</v>
      </c>
      <c r="C153" s="5">
        <v>849</v>
      </c>
      <c r="D153" s="17" t="s">
        <v>159</v>
      </c>
      <c r="E153" s="17" t="s">
        <v>151</v>
      </c>
      <c r="F153" s="7" t="s">
        <v>306</v>
      </c>
      <c r="G153" s="17">
        <v>410</v>
      </c>
      <c r="H153" s="7">
        <v>182.8</v>
      </c>
      <c r="I153" s="10"/>
    </row>
    <row r="154" spans="2:9">
      <c r="B154" s="20" t="s">
        <v>307</v>
      </c>
      <c r="C154" s="5">
        <v>849</v>
      </c>
      <c r="D154" s="17" t="s">
        <v>159</v>
      </c>
      <c r="E154" s="17" t="s">
        <v>151</v>
      </c>
      <c r="F154" s="7" t="s">
        <v>308</v>
      </c>
      <c r="G154" s="7" t="s">
        <v>174</v>
      </c>
      <c r="H154" s="7">
        <f>H155</f>
        <v>400</v>
      </c>
      <c r="I154" s="10"/>
    </row>
    <row r="155" spans="2:9" ht="31.5">
      <c r="B155" s="20" t="s">
        <v>182</v>
      </c>
      <c r="C155" s="5">
        <v>849</v>
      </c>
      <c r="D155" s="17" t="s">
        <v>159</v>
      </c>
      <c r="E155" s="17" t="s">
        <v>151</v>
      </c>
      <c r="F155" s="7" t="s">
        <v>308</v>
      </c>
      <c r="G155" s="7" t="s">
        <v>183</v>
      </c>
      <c r="H155" s="7">
        <f>700-300</f>
        <v>400</v>
      </c>
      <c r="I155" s="10"/>
    </row>
    <row r="156" spans="2:9" ht="31.5">
      <c r="B156" s="20" t="s">
        <v>309</v>
      </c>
      <c r="C156" s="5">
        <v>849</v>
      </c>
      <c r="D156" s="17" t="s">
        <v>159</v>
      </c>
      <c r="E156" s="17" t="s">
        <v>151</v>
      </c>
      <c r="F156" s="7" t="s">
        <v>310</v>
      </c>
      <c r="G156" s="7" t="s">
        <v>174</v>
      </c>
      <c r="H156" s="7">
        <f>H157</f>
        <v>13172.4</v>
      </c>
      <c r="I156" s="10"/>
    </row>
    <row r="157" spans="2:9" ht="31.5">
      <c r="B157" s="20" t="s">
        <v>182</v>
      </c>
      <c r="C157" s="5">
        <v>849</v>
      </c>
      <c r="D157" s="17" t="s">
        <v>159</v>
      </c>
      <c r="E157" s="17" t="s">
        <v>151</v>
      </c>
      <c r="F157" s="7" t="s">
        <v>310</v>
      </c>
      <c r="G157" s="7" t="s">
        <v>183</v>
      </c>
      <c r="H157" s="7">
        <f>7993.5-247.7-2+550+800+672.5+2263.2-1119.1+327+1935</f>
        <v>13172.4</v>
      </c>
      <c r="I157" s="10"/>
    </row>
    <row r="158" spans="2:9" ht="31.5">
      <c r="B158" s="20" t="s">
        <v>405</v>
      </c>
      <c r="C158" s="5">
        <v>849</v>
      </c>
      <c r="D158" s="17" t="s">
        <v>159</v>
      </c>
      <c r="E158" s="17" t="s">
        <v>151</v>
      </c>
      <c r="F158" s="7" t="s">
        <v>403</v>
      </c>
      <c r="G158" s="7"/>
      <c r="H158" s="7">
        <f>H159</f>
        <v>1277.4000000000001</v>
      </c>
      <c r="I158" s="10"/>
    </row>
    <row r="159" spans="2:9" ht="31.5">
      <c r="B159" s="20" t="s">
        <v>182</v>
      </c>
      <c r="C159" s="5">
        <v>849</v>
      </c>
      <c r="D159" s="17" t="s">
        <v>159</v>
      </c>
      <c r="E159" s="17" t="s">
        <v>151</v>
      </c>
      <c r="F159" s="7" t="s">
        <v>403</v>
      </c>
      <c r="G159" s="7" t="s">
        <v>183</v>
      </c>
      <c r="H159" s="7">
        <v>1277.4000000000001</v>
      </c>
      <c r="I159" s="10"/>
    </row>
    <row r="160" spans="2:9" ht="53.25" customHeight="1">
      <c r="B160" s="34" t="s">
        <v>426</v>
      </c>
      <c r="C160" s="52">
        <v>849</v>
      </c>
      <c r="D160" s="53" t="s">
        <v>159</v>
      </c>
      <c r="E160" s="53" t="s">
        <v>151</v>
      </c>
      <c r="F160" s="54" t="s">
        <v>424</v>
      </c>
      <c r="G160" s="54"/>
      <c r="H160" s="54">
        <f>H161</f>
        <v>32210.7</v>
      </c>
      <c r="I160" s="10"/>
    </row>
    <row r="161" spans="2:9">
      <c r="B161" s="34" t="s">
        <v>271</v>
      </c>
      <c r="C161" s="52">
        <v>849</v>
      </c>
      <c r="D161" s="53" t="s">
        <v>159</v>
      </c>
      <c r="E161" s="53" t="s">
        <v>151</v>
      </c>
      <c r="F161" s="54" t="s">
        <v>424</v>
      </c>
      <c r="G161" s="53">
        <v>410</v>
      </c>
      <c r="H161" s="54">
        <v>32210.7</v>
      </c>
      <c r="I161" s="10"/>
    </row>
    <row r="162" spans="2:9">
      <c r="B162" s="20" t="s">
        <v>311</v>
      </c>
      <c r="C162" s="5">
        <v>849</v>
      </c>
      <c r="D162" s="17" t="s">
        <v>159</v>
      </c>
      <c r="E162" s="17" t="s">
        <v>151</v>
      </c>
      <c r="F162" s="7" t="s">
        <v>312</v>
      </c>
      <c r="G162" s="7" t="s">
        <v>174</v>
      </c>
      <c r="H162" s="7">
        <f>H163</f>
        <v>1410.2</v>
      </c>
      <c r="I162" s="10"/>
    </row>
    <row r="163" spans="2:9" ht="31.5">
      <c r="B163" s="20" t="s">
        <v>182</v>
      </c>
      <c r="C163" s="5">
        <v>849</v>
      </c>
      <c r="D163" s="17" t="s">
        <v>159</v>
      </c>
      <c r="E163" s="17" t="s">
        <v>151</v>
      </c>
      <c r="F163" s="7" t="s">
        <v>312</v>
      </c>
      <c r="G163" s="7" t="s">
        <v>183</v>
      </c>
      <c r="H163" s="7">
        <v>1410.2</v>
      </c>
      <c r="I163" s="10"/>
    </row>
    <row r="164" spans="2:9" ht="31.5">
      <c r="B164" s="20" t="s">
        <v>406</v>
      </c>
      <c r="C164" s="5">
        <v>849</v>
      </c>
      <c r="D164" s="17" t="s">
        <v>159</v>
      </c>
      <c r="E164" s="17" t="s">
        <v>151</v>
      </c>
      <c r="F164" s="7" t="s">
        <v>404</v>
      </c>
      <c r="G164" s="7"/>
      <c r="H164" s="7">
        <f>H165</f>
        <v>2980.6</v>
      </c>
      <c r="I164" s="10"/>
    </row>
    <row r="165" spans="2:9" ht="31.5">
      <c r="B165" s="20" t="s">
        <v>182</v>
      </c>
      <c r="C165" s="5">
        <v>849</v>
      </c>
      <c r="D165" s="17" t="s">
        <v>159</v>
      </c>
      <c r="E165" s="17" t="s">
        <v>151</v>
      </c>
      <c r="F165" s="7" t="s">
        <v>404</v>
      </c>
      <c r="G165" s="7" t="s">
        <v>183</v>
      </c>
      <c r="H165" s="7">
        <v>2980.6</v>
      </c>
      <c r="I165" s="10"/>
    </row>
    <row r="166" spans="2:9">
      <c r="B166" s="20" t="s">
        <v>313</v>
      </c>
      <c r="C166" s="5">
        <v>849</v>
      </c>
      <c r="D166" s="17" t="s">
        <v>159</v>
      </c>
      <c r="E166" s="17" t="s">
        <v>151</v>
      </c>
      <c r="F166" s="7" t="s">
        <v>314</v>
      </c>
      <c r="G166" s="7" t="s">
        <v>174</v>
      </c>
      <c r="H166" s="7">
        <f>H167</f>
        <v>80219.100000000006</v>
      </c>
      <c r="I166" s="10"/>
    </row>
    <row r="167" spans="2:9" ht="47.25">
      <c r="B167" s="20" t="s">
        <v>315</v>
      </c>
      <c r="C167" s="5">
        <v>849</v>
      </c>
      <c r="D167" s="17" t="s">
        <v>159</v>
      </c>
      <c r="E167" s="17" t="s">
        <v>151</v>
      </c>
      <c r="F167" s="7" t="s">
        <v>316</v>
      </c>
      <c r="G167" s="7"/>
      <c r="H167" s="7">
        <f>H168</f>
        <v>80219.100000000006</v>
      </c>
      <c r="I167" s="10"/>
    </row>
    <row r="168" spans="2:9">
      <c r="B168" s="20" t="s">
        <v>271</v>
      </c>
      <c r="C168" s="5">
        <v>849</v>
      </c>
      <c r="D168" s="17" t="s">
        <v>159</v>
      </c>
      <c r="E168" s="17" t="s">
        <v>151</v>
      </c>
      <c r="F168" s="7" t="s">
        <v>316</v>
      </c>
      <c r="G168" s="17">
        <v>240</v>
      </c>
      <c r="H168" s="7">
        <v>80219.100000000006</v>
      </c>
      <c r="I168" s="10"/>
    </row>
    <row r="169" spans="2:9" ht="47.25">
      <c r="B169" s="20" t="s">
        <v>315</v>
      </c>
      <c r="C169" s="5">
        <v>849</v>
      </c>
      <c r="D169" s="17" t="s">
        <v>159</v>
      </c>
      <c r="E169" s="17" t="s">
        <v>151</v>
      </c>
      <c r="F169" s="7" t="s">
        <v>316</v>
      </c>
      <c r="G169" s="7" t="s">
        <v>174</v>
      </c>
      <c r="H169" s="7">
        <f>H170</f>
        <v>0</v>
      </c>
      <c r="I169" s="10"/>
    </row>
    <row r="170" spans="2:9">
      <c r="B170" s="20" t="s">
        <v>271</v>
      </c>
      <c r="C170" s="5">
        <v>849</v>
      </c>
      <c r="D170" s="17" t="s">
        <v>159</v>
      </c>
      <c r="E170" s="17" t="s">
        <v>151</v>
      </c>
      <c r="F170" s="7" t="s">
        <v>316</v>
      </c>
      <c r="G170" s="7" t="s">
        <v>272</v>
      </c>
      <c r="H170" s="7">
        <f>80219.1-80219.1</f>
        <v>0</v>
      </c>
      <c r="I170" s="10"/>
    </row>
    <row r="171" spans="2:9">
      <c r="B171" s="21" t="s">
        <v>139</v>
      </c>
      <c r="C171" s="5">
        <v>849</v>
      </c>
      <c r="D171" s="17" t="s">
        <v>162</v>
      </c>
      <c r="E171" s="17" t="s">
        <v>174</v>
      </c>
      <c r="F171" s="7" t="s">
        <v>175</v>
      </c>
      <c r="G171" s="7" t="s">
        <v>174</v>
      </c>
      <c r="H171" s="15">
        <f>H172</f>
        <v>163.80000000000001</v>
      </c>
      <c r="I171" s="10"/>
    </row>
    <row r="172" spans="2:9">
      <c r="B172" s="20" t="s">
        <v>140</v>
      </c>
      <c r="C172" s="5">
        <v>849</v>
      </c>
      <c r="D172" s="17" t="s">
        <v>162</v>
      </c>
      <c r="E172" s="17" t="s">
        <v>162</v>
      </c>
      <c r="F172" s="7" t="s">
        <v>175</v>
      </c>
      <c r="G172" s="7" t="s">
        <v>174</v>
      </c>
      <c r="H172" s="7">
        <f>H173</f>
        <v>163.80000000000001</v>
      </c>
      <c r="I172" s="10"/>
    </row>
    <row r="173" spans="2:9">
      <c r="B173" s="20" t="s">
        <v>317</v>
      </c>
      <c r="C173" s="5">
        <v>849</v>
      </c>
      <c r="D173" s="17" t="s">
        <v>162</v>
      </c>
      <c r="E173" s="17" t="s">
        <v>162</v>
      </c>
      <c r="F173" s="7" t="s">
        <v>318</v>
      </c>
      <c r="G173" s="7" t="s">
        <v>174</v>
      </c>
      <c r="H173" s="7">
        <f>H174</f>
        <v>163.80000000000001</v>
      </c>
      <c r="I173" s="10"/>
    </row>
    <row r="174" spans="2:9">
      <c r="B174" s="20" t="s">
        <v>319</v>
      </c>
      <c r="C174" s="5">
        <v>849</v>
      </c>
      <c r="D174" s="17" t="s">
        <v>162</v>
      </c>
      <c r="E174" s="17" t="s">
        <v>162</v>
      </c>
      <c r="F174" s="7" t="s">
        <v>320</v>
      </c>
      <c r="G174" s="7" t="s">
        <v>174</v>
      </c>
      <c r="H174" s="7">
        <f>H175</f>
        <v>163.80000000000001</v>
      </c>
      <c r="I174" s="10"/>
    </row>
    <row r="175" spans="2:9">
      <c r="B175" s="20" t="s">
        <v>321</v>
      </c>
      <c r="C175" s="5">
        <v>849</v>
      </c>
      <c r="D175" s="17" t="s">
        <v>162</v>
      </c>
      <c r="E175" s="17" t="s">
        <v>162</v>
      </c>
      <c r="F175" s="7" t="s">
        <v>320</v>
      </c>
      <c r="G175" s="7" t="s">
        <v>322</v>
      </c>
      <c r="H175" s="7">
        <v>163.80000000000001</v>
      </c>
      <c r="I175" s="10"/>
    </row>
    <row r="176" spans="2:9">
      <c r="B176" s="21" t="s">
        <v>141</v>
      </c>
      <c r="C176" s="5">
        <v>849</v>
      </c>
      <c r="D176" s="17" t="s">
        <v>157</v>
      </c>
      <c r="E176" s="17" t="s">
        <v>174</v>
      </c>
      <c r="F176" s="7" t="s">
        <v>175</v>
      </c>
      <c r="G176" s="7" t="s">
        <v>174</v>
      </c>
      <c r="H176" s="15">
        <f>H177+H187</f>
        <v>9254.5</v>
      </c>
      <c r="I176" s="10"/>
    </row>
    <row r="177" spans="2:9">
      <c r="B177" s="20" t="s">
        <v>142</v>
      </c>
      <c r="C177" s="5">
        <v>849</v>
      </c>
      <c r="D177" s="17" t="s">
        <v>157</v>
      </c>
      <c r="E177" s="17" t="s">
        <v>150</v>
      </c>
      <c r="F177" s="7" t="s">
        <v>175</v>
      </c>
      <c r="G177" s="7" t="s">
        <v>174</v>
      </c>
      <c r="H177" s="7">
        <f>SUM(H178,H182)</f>
        <v>8957.7000000000007</v>
      </c>
      <c r="I177" s="10"/>
    </row>
    <row r="178" spans="2:9">
      <c r="B178" s="20" t="s">
        <v>101</v>
      </c>
      <c r="C178" s="5">
        <v>849</v>
      </c>
      <c r="D178" s="17" t="s">
        <v>157</v>
      </c>
      <c r="E178" s="17" t="s">
        <v>150</v>
      </c>
      <c r="F178" s="7" t="s">
        <v>189</v>
      </c>
      <c r="G178" s="7" t="s">
        <v>174</v>
      </c>
      <c r="H178" s="7">
        <f>H179</f>
        <v>1600</v>
      </c>
      <c r="I178" s="10"/>
    </row>
    <row r="179" spans="2:9" ht="31.5">
      <c r="B179" s="20" t="s">
        <v>165</v>
      </c>
      <c r="C179" s="5">
        <v>849</v>
      </c>
      <c r="D179" s="17" t="s">
        <v>157</v>
      </c>
      <c r="E179" s="17" t="s">
        <v>150</v>
      </c>
      <c r="F179" s="7" t="s">
        <v>323</v>
      </c>
      <c r="G179" s="7" t="s">
        <v>174</v>
      </c>
      <c r="H179" s="7">
        <f>H180</f>
        <v>1600</v>
      </c>
      <c r="I179" s="10"/>
    </row>
    <row r="180" spans="2:9" ht="31.5" customHeight="1">
      <c r="B180" s="20" t="s">
        <v>191</v>
      </c>
      <c r="C180" s="5">
        <v>849</v>
      </c>
      <c r="D180" s="17" t="s">
        <v>157</v>
      </c>
      <c r="E180" s="17" t="s">
        <v>150</v>
      </c>
      <c r="F180" s="7" t="s">
        <v>325</v>
      </c>
      <c r="G180" s="7" t="s">
        <v>174</v>
      </c>
      <c r="H180" s="7">
        <f>H181</f>
        <v>1600</v>
      </c>
      <c r="I180" s="10"/>
    </row>
    <row r="181" spans="2:9">
      <c r="B181" s="20" t="s">
        <v>193</v>
      </c>
      <c r="C181" s="5">
        <v>849</v>
      </c>
      <c r="D181" s="17" t="s">
        <v>157</v>
      </c>
      <c r="E181" s="17" t="s">
        <v>150</v>
      </c>
      <c r="F181" s="7" t="s">
        <v>325</v>
      </c>
      <c r="G181" s="7" t="s">
        <v>194</v>
      </c>
      <c r="H181" s="7">
        <v>1600</v>
      </c>
      <c r="I181" s="10"/>
    </row>
    <row r="182" spans="2:9">
      <c r="B182" s="20" t="s">
        <v>326</v>
      </c>
      <c r="C182" s="5">
        <v>849</v>
      </c>
      <c r="D182" s="17" t="s">
        <v>157</v>
      </c>
      <c r="E182" s="17" t="s">
        <v>150</v>
      </c>
      <c r="F182" s="7" t="s">
        <v>327</v>
      </c>
      <c r="G182" s="7" t="s">
        <v>174</v>
      </c>
      <c r="H182" s="7">
        <f>SUM(H183,H185)</f>
        <v>7357.7</v>
      </c>
      <c r="I182" s="10"/>
    </row>
    <row r="183" spans="2:9">
      <c r="B183" s="20" t="s">
        <v>328</v>
      </c>
      <c r="C183" s="5">
        <v>849</v>
      </c>
      <c r="D183" s="17" t="s">
        <v>157</v>
      </c>
      <c r="E183" s="17" t="s">
        <v>150</v>
      </c>
      <c r="F183" s="7" t="s">
        <v>329</v>
      </c>
      <c r="G183" s="7" t="s">
        <v>174</v>
      </c>
      <c r="H183" s="7">
        <f>H184</f>
        <v>4748</v>
      </c>
      <c r="I183" s="10"/>
    </row>
    <row r="184" spans="2:9">
      <c r="B184" s="20" t="s">
        <v>321</v>
      </c>
      <c r="C184" s="5">
        <v>849</v>
      </c>
      <c r="D184" s="17" t="s">
        <v>157</v>
      </c>
      <c r="E184" s="17" t="s">
        <v>150</v>
      </c>
      <c r="F184" s="7" t="s">
        <v>329</v>
      </c>
      <c r="G184" s="7" t="s">
        <v>322</v>
      </c>
      <c r="H184" s="7">
        <f>6400+710-2609.7+247.7</f>
        <v>4748</v>
      </c>
      <c r="I184" s="10"/>
    </row>
    <row r="185" spans="2:9" ht="31.5" customHeight="1">
      <c r="B185" s="20" t="s">
        <v>330</v>
      </c>
      <c r="C185" s="5">
        <v>849</v>
      </c>
      <c r="D185" s="17" t="s">
        <v>157</v>
      </c>
      <c r="E185" s="17" t="s">
        <v>150</v>
      </c>
      <c r="F185" s="7" t="s">
        <v>331</v>
      </c>
      <c r="G185" s="7" t="s">
        <v>174</v>
      </c>
      <c r="H185" s="7">
        <f>H186</f>
        <v>2609.6999999999998</v>
      </c>
      <c r="I185" s="10"/>
    </row>
    <row r="186" spans="2:9">
      <c r="B186" s="20" t="s">
        <v>321</v>
      </c>
      <c r="C186" s="5">
        <v>849</v>
      </c>
      <c r="D186" s="17" t="s">
        <v>157</v>
      </c>
      <c r="E186" s="17" t="s">
        <v>150</v>
      </c>
      <c r="F186" s="7" t="s">
        <v>331</v>
      </c>
      <c r="G186" s="7" t="s">
        <v>322</v>
      </c>
      <c r="H186" s="7">
        <v>2609.6999999999998</v>
      </c>
      <c r="I186" s="10"/>
    </row>
    <row r="187" spans="2:9">
      <c r="B187" s="21" t="s">
        <v>407</v>
      </c>
      <c r="C187" s="5">
        <v>849</v>
      </c>
      <c r="D187" s="17" t="s">
        <v>157</v>
      </c>
      <c r="E187" s="17" t="s">
        <v>152</v>
      </c>
      <c r="F187" s="7"/>
      <c r="G187" s="7"/>
      <c r="H187" s="7">
        <f>H188</f>
        <v>296.8</v>
      </c>
      <c r="I187" s="10"/>
    </row>
    <row r="188" spans="2:9">
      <c r="B188" s="20" t="s">
        <v>408</v>
      </c>
      <c r="C188" s="5">
        <v>849</v>
      </c>
      <c r="D188" s="17" t="s">
        <v>157</v>
      </c>
      <c r="E188" s="17" t="s">
        <v>152</v>
      </c>
      <c r="F188" s="7" t="s">
        <v>410</v>
      </c>
      <c r="G188" s="7"/>
      <c r="H188" s="7">
        <f>SUM(H189,H191)</f>
        <v>296.8</v>
      </c>
      <c r="I188" s="10"/>
    </row>
    <row r="189" spans="2:9" ht="31.5">
      <c r="B189" s="20" t="s">
        <v>405</v>
      </c>
      <c r="C189" s="5">
        <v>849</v>
      </c>
      <c r="D189" s="17" t="s">
        <v>157</v>
      </c>
      <c r="E189" s="17" t="s">
        <v>152</v>
      </c>
      <c r="F189" s="7" t="s">
        <v>411</v>
      </c>
      <c r="G189" s="7"/>
      <c r="H189" s="7">
        <f>H190</f>
        <v>89</v>
      </c>
      <c r="I189" s="10"/>
    </row>
    <row r="190" spans="2:9" ht="31.5">
      <c r="B190" s="20" t="s">
        <v>182</v>
      </c>
      <c r="C190" s="5">
        <v>849</v>
      </c>
      <c r="D190" s="17" t="s">
        <v>157</v>
      </c>
      <c r="E190" s="17" t="s">
        <v>152</v>
      </c>
      <c r="F190" s="7" t="s">
        <v>411</v>
      </c>
      <c r="G190" s="7" t="s">
        <v>183</v>
      </c>
      <c r="H190" s="7">
        <v>89</v>
      </c>
      <c r="I190" s="10"/>
    </row>
    <row r="191" spans="2:9">
      <c r="B191" s="20" t="s">
        <v>409</v>
      </c>
      <c r="C191" s="5">
        <v>849</v>
      </c>
      <c r="D191" s="17" t="s">
        <v>157</v>
      </c>
      <c r="E191" s="17" t="s">
        <v>152</v>
      </c>
      <c r="F191" s="7" t="s">
        <v>412</v>
      </c>
      <c r="G191" s="7"/>
      <c r="H191" s="7">
        <f>H192</f>
        <v>207.8</v>
      </c>
      <c r="I191" s="10"/>
    </row>
    <row r="192" spans="2:9" ht="31.5">
      <c r="B192" s="20" t="s">
        <v>182</v>
      </c>
      <c r="C192" s="5">
        <v>849</v>
      </c>
      <c r="D192" s="17" t="s">
        <v>157</v>
      </c>
      <c r="E192" s="17" t="s">
        <v>152</v>
      </c>
      <c r="F192" s="7" t="s">
        <v>412</v>
      </c>
      <c r="G192" s="7" t="s">
        <v>183</v>
      </c>
      <c r="H192" s="7">
        <v>207.8</v>
      </c>
      <c r="I192" s="10"/>
    </row>
    <row r="193" spans="2:9">
      <c r="B193" s="21" t="s">
        <v>143</v>
      </c>
      <c r="C193" s="5">
        <v>849</v>
      </c>
      <c r="D193" s="17" t="s">
        <v>156</v>
      </c>
      <c r="E193" s="17" t="s">
        <v>174</v>
      </c>
      <c r="F193" s="7" t="s">
        <v>175</v>
      </c>
      <c r="G193" s="7" t="s">
        <v>174</v>
      </c>
      <c r="H193" s="15">
        <f>H194</f>
        <v>267.7</v>
      </c>
      <c r="I193" s="10"/>
    </row>
    <row r="194" spans="2:9">
      <c r="B194" s="20" t="s">
        <v>144</v>
      </c>
      <c r="C194" s="5">
        <v>849</v>
      </c>
      <c r="D194" s="17" t="s">
        <v>156</v>
      </c>
      <c r="E194" s="17" t="s">
        <v>150</v>
      </c>
      <c r="F194" s="7" t="s">
        <v>175</v>
      </c>
      <c r="G194" s="7" t="s">
        <v>174</v>
      </c>
      <c r="H194" s="7">
        <f>H195</f>
        <v>267.7</v>
      </c>
      <c r="I194" s="10"/>
    </row>
    <row r="195" spans="2:9">
      <c r="B195" s="20" t="s">
        <v>332</v>
      </c>
      <c r="C195" s="5">
        <v>849</v>
      </c>
      <c r="D195" s="17" t="s">
        <v>156</v>
      </c>
      <c r="E195" s="17" t="s">
        <v>150</v>
      </c>
      <c r="F195" s="7" t="s">
        <v>333</v>
      </c>
      <c r="G195" s="7" t="s">
        <v>174</v>
      </c>
      <c r="H195" s="7">
        <f>H196</f>
        <v>267.7</v>
      </c>
      <c r="I195" s="10"/>
    </row>
    <row r="196" spans="2:9">
      <c r="B196" s="20" t="s">
        <v>334</v>
      </c>
      <c r="C196" s="5">
        <v>849</v>
      </c>
      <c r="D196" s="17" t="s">
        <v>156</v>
      </c>
      <c r="E196" s="17" t="s">
        <v>150</v>
      </c>
      <c r="F196" s="7" t="s">
        <v>335</v>
      </c>
      <c r="G196" s="7" t="s">
        <v>174</v>
      </c>
      <c r="H196" s="7">
        <f>H197</f>
        <v>267.7</v>
      </c>
      <c r="I196" s="10"/>
    </row>
    <row r="197" spans="2:9">
      <c r="B197" s="20" t="s">
        <v>336</v>
      </c>
      <c r="C197" s="5">
        <v>849</v>
      </c>
      <c r="D197" s="17" t="s">
        <v>156</v>
      </c>
      <c r="E197" s="17" t="s">
        <v>150</v>
      </c>
      <c r="F197" s="7" t="s">
        <v>335</v>
      </c>
      <c r="G197" s="7" t="s">
        <v>337</v>
      </c>
      <c r="H197" s="7">
        <v>267.7</v>
      </c>
      <c r="I197" s="10"/>
    </row>
    <row r="198" spans="2:9">
      <c r="B198" s="21" t="s">
        <v>145</v>
      </c>
      <c r="C198" s="5">
        <v>849</v>
      </c>
      <c r="D198" s="17" t="s">
        <v>154</v>
      </c>
      <c r="E198" s="17" t="s">
        <v>174</v>
      </c>
      <c r="F198" s="7" t="s">
        <v>175</v>
      </c>
      <c r="G198" s="7" t="s">
        <v>174</v>
      </c>
      <c r="H198" s="15">
        <f>H199</f>
        <v>1816.3</v>
      </c>
      <c r="I198" s="10"/>
    </row>
    <row r="199" spans="2:9">
      <c r="B199" s="20" t="s">
        <v>146</v>
      </c>
      <c r="C199" s="5">
        <v>849</v>
      </c>
      <c r="D199" s="17" t="s">
        <v>154</v>
      </c>
      <c r="E199" s="17" t="s">
        <v>150</v>
      </c>
      <c r="F199" s="7" t="s">
        <v>175</v>
      </c>
      <c r="G199" s="7" t="s">
        <v>174</v>
      </c>
      <c r="H199" s="7">
        <f>H200</f>
        <v>1816.3</v>
      </c>
      <c r="I199" s="10"/>
    </row>
    <row r="200" spans="2:9">
      <c r="B200" s="20" t="s">
        <v>101</v>
      </c>
      <c r="C200" s="5">
        <v>849</v>
      </c>
      <c r="D200" s="17" t="s">
        <v>154</v>
      </c>
      <c r="E200" s="17" t="s">
        <v>150</v>
      </c>
      <c r="F200" s="7" t="s">
        <v>189</v>
      </c>
      <c r="G200" s="7" t="s">
        <v>174</v>
      </c>
      <c r="H200" s="7">
        <f>H201</f>
        <v>1816.3</v>
      </c>
      <c r="I200" s="10"/>
    </row>
    <row r="201" spans="2:9" ht="31.5">
      <c r="B201" s="20" t="s">
        <v>167</v>
      </c>
      <c r="C201" s="5">
        <v>849</v>
      </c>
      <c r="D201" s="17" t="s">
        <v>154</v>
      </c>
      <c r="E201" s="17" t="s">
        <v>150</v>
      </c>
      <c r="F201" s="7" t="s">
        <v>195</v>
      </c>
      <c r="G201" s="7" t="s">
        <v>174</v>
      </c>
      <c r="H201" s="7">
        <f>H202</f>
        <v>1816.3</v>
      </c>
      <c r="I201" s="10"/>
    </row>
    <row r="202" spans="2:9" ht="31.5" customHeight="1">
      <c r="B202" s="20" t="s">
        <v>191</v>
      </c>
      <c r="C202" s="5">
        <v>849</v>
      </c>
      <c r="D202" s="17" t="s">
        <v>154</v>
      </c>
      <c r="E202" s="17" t="s">
        <v>150</v>
      </c>
      <c r="F202" s="7" t="s">
        <v>196</v>
      </c>
      <c r="G202" s="7" t="s">
        <v>174</v>
      </c>
      <c r="H202" s="7">
        <f>H203</f>
        <v>1816.3</v>
      </c>
      <c r="I202" s="10"/>
    </row>
    <row r="203" spans="2:9">
      <c r="B203" s="20" t="s">
        <v>193</v>
      </c>
      <c r="C203" s="5">
        <v>849</v>
      </c>
      <c r="D203" s="17" t="s">
        <v>154</v>
      </c>
      <c r="E203" s="17" t="s">
        <v>150</v>
      </c>
      <c r="F203" s="7" t="s">
        <v>196</v>
      </c>
      <c r="G203" s="7" t="s">
        <v>194</v>
      </c>
      <c r="H203" s="7">
        <v>1816.3</v>
      </c>
      <c r="I203" s="10"/>
    </row>
    <row r="204" spans="2:9">
      <c r="B204" s="18" t="s">
        <v>354</v>
      </c>
      <c r="C204" s="27">
        <v>962</v>
      </c>
      <c r="D204" s="17"/>
      <c r="E204" s="17"/>
      <c r="F204" s="7"/>
      <c r="G204" s="7"/>
      <c r="H204" s="15">
        <f>SUM(H205,H218)</f>
        <v>1222.2</v>
      </c>
      <c r="I204" s="10"/>
    </row>
    <row r="205" spans="2:9">
      <c r="B205" s="21" t="str">
        <f>B25</f>
        <v>ОБЩЕГОСУДАРСТВЕННЫЕ ВОПРОСЫ</v>
      </c>
      <c r="C205" s="5">
        <v>962</v>
      </c>
      <c r="D205" s="17" t="s">
        <v>150</v>
      </c>
      <c r="E205" s="17" t="s">
        <v>174</v>
      </c>
      <c r="F205" s="7" t="s">
        <v>175</v>
      </c>
      <c r="G205" s="7" t="s">
        <v>174</v>
      </c>
      <c r="H205" s="7">
        <f>SUM(H206,H213)</f>
        <v>1197.2</v>
      </c>
      <c r="I205" s="10"/>
    </row>
    <row r="206" spans="2:9" ht="47.25">
      <c r="B206" s="20" t="s">
        <v>116</v>
      </c>
      <c r="C206" s="5">
        <v>962</v>
      </c>
      <c r="D206" s="17" t="s">
        <v>150</v>
      </c>
      <c r="E206" s="17" t="s">
        <v>151</v>
      </c>
      <c r="F206" s="7" t="s">
        <v>175</v>
      </c>
      <c r="G206" s="7" t="s">
        <v>174</v>
      </c>
      <c r="H206" s="15">
        <f>H207</f>
        <v>901.7</v>
      </c>
      <c r="I206" s="10"/>
    </row>
    <row r="207" spans="2:9" ht="31.5">
      <c r="B207" s="20" t="s">
        <v>176</v>
      </c>
      <c r="C207" s="5">
        <v>962</v>
      </c>
      <c r="D207" s="17" t="s">
        <v>150</v>
      </c>
      <c r="E207" s="17" t="s">
        <v>151</v>
      </c>
      <c r="F207" s="7" t="s">
        <v>177</v>
      </c>
      <c r="G207" s="7" t="s">
        <v>174</v>
      </c>
      <c r="H207" s="7">
        <f>SUM(H208,H211)</f>
        <v>901.7</v>
      </c>
      <c r="I207" s="10"/>
    </row>
    <row r="208" spans="2:9" ht="31.5">
      <c r="B208" s="20" t="s">
        <v>178</v>
      </c>
      <c r="C208" s="5">
        <v>962</v>
      </c>
      <c r="D208" s="17" t="s">
        <v>150</v>
      </c>
      <c r="E208" s="17" t="s">
        <v>151</v>
      </c>
      <c r="F208" s="7" t="s">
        <v>179</v>
      </c>
      <c r="G208" s="7" t="s">
        <v>174</v>
      </c>
      <c r="H208" s="7">
        <f>SUM(H209:H210)</f>
        <v>476.70000000000005</v>
      </c>
      <c r="I208" s="10"/>
    </row>
    <row r="209" spans="2:9" ht="31.5">
      <c r="B209" s="20" t="s">
        <v>180</v>
      </c>
      <c r="C209" s="5">
        <v>962</v>
      </c>
      <c r="D209" s="17" t="s">
        <v>150</v>
      </c>
      <c r="E209" s="17" t="s">
        <v>151</v>
      </c>
      <c r="F209" s="7" t="s">
        <v>179</v>
      </c>
      <c r="G209" s="7" t="s">
        <v>181</v>
      </c>
      <c r="H209" s="7">
        <v>407.70000000000005</v>
      </c>
      <c r="I209" s="10"/>
    </row>
    <row r="210" spans="2:9" ht="31.5">
      <c r="B210" s="20" t="s">
        <v>182</v>
      </c>
      <c r="C210" s="5">
        <v>962</v>
      </c>
      <c r="D210" s="17" t="s">
        <v>150</v>
      </c>
      <c r="E210" s="17" t="s">
        <v>151</v>
      </c>
      <c r="F210" s="7" t="s">
        <v>179</v>
      </c>
      <c r="G210" s="7" t="s">
        <v>183</v>
      </c>
      <c r="H210" s="7">
        <f>89-20</f>
        <v>69</v>
      </c>
      <c r="I210" s="10"/>
    </row>
    <row r="211" spans="2:9" ht="31.5">
      <c r="B211" s="20" t="s">
        <v>184</v>
      </c>
      <c r="C211" s="5">
        <v>962</v>
      </c>
      <c r="D211" s="17" t="s">
        <v>150</v>
      </c>
      <c r="E211" s="17" t="s">
        <v>151</v>
      </c>
      <c r="F211" s="7" t="s">
        <v>185</v>
      </c>
      <c r="G211" s="7" t="s">
        <v>174</v>
      </c>
      <c r="H211" s="7">
        <f>H212</f>
        <v>425</v>
      </c>
      <c r="I211" s="10"/>
    </row>
    <row r="212" spans="2:9" ht="31.5">
      <c r="B212" s="20" t="s">
        <v>180</v>
      </c>
      <c r="C212" s="5">
        <v>962</v>
      </c>
      <c r="D212" s="17" t="s">
        <v>150</v>
      </c>
      <c r="E212" s="17" t="s">
        <v>151</v>
      </c>
      <c r="F212" s="7" t="s">
        <v>185</v>
      </c>
      <c r="G212" s="7" t="s">
        <v>181</v>
      </c>
      <c r="H212" s="7">
        <v>425</v>
      </c>
      <c r="I212" s="10"/>
    </row>
    <row r="213" spans="2:9" ht="31.5" customHeight="1">
      <c r="B213" s="21" t="str">
        <f>B51</f>
        <v>Обеспечение деятельности финансовых, налоговых и таможенных органов и органов финансового (финансово-бюджетного) надзора</v>
      </c>
      <c r="C213" s="5">
        <v>962</v>
      </c>
      <c r="D213" s="17" t="s">
        <v>150</v>
      </c>
      <c r="E213" s="17" t="s">
        <v>153</v>
      </c>
      <c r="F213" s="7" t="s">
        <v>175</v>
      </c>
      <c r="G213" s="7" t="s">
        <v>174</v>
      </c>
      <c r="H213" s="15">
        <f>H214</f>
        <v>295.5</v>
      </c>
      <c r="I213" s="10"/>
    </row>
    <row r="214" spans="2:9">
      <c r="B214" s="20" t="s">
        <v>193</v>
      </c>
      <c r="C214" s="5">
        <v>962</v>
      </c>
      <c r="D214" s="17" t="s">
        <v>150</v>
      </c>
      <c r="E214" s="17" t="s">
        <v>153</v>
      </c>
      <c r="F214" s="7" t="s">
        <v>189</v>
      </c>
      <c r="G214" s="7" t="s">
        <v>174</v>
      </c>
      <c r="H214" s="7">
        <f>H215</f>
        <v>295.5</v>
      </c>
      <c r="I214" s="10"/>
    </row>
    <row r="215" spans="2:9" ht="31.5">
      <c r="B215" s="20" t="s">
        <v>125</v>
      </c>
      <c r="C215" s="5">
        <v>962</v>
      </c>
      <c r="D215" s="17" t="s">
        <v>150</v>
      </c>
      <c r="E215" s="17" t="s">
        <v>153</v>
      </c>
      <c r="F215" s="7" t="s">
        <v>212</v>
      </c>
      <c r="G215" s="7" t="s">
        <v>174</v>
      </c>
      <c r="H215" s="7">
        <f>H216</f>
        <v>295.5</v>
      </c>
      <c r="I215" s="10"/>
    </row>
    <row r="216" spans="2:9" ht="31.5" customHeight="1">
      <c r="B216" s="20" t="s">
        <v>191</v>
      </c>
      <c r="C216" s="5">
        <v>962</v>
      </c>
      <c r="D216" s="17" t="s">
        <v>150</v>
      </c>
      <c r="E216" s="17" t="s">
        <v>153</v>
      </c>
      <c r="F216" s="7" t="s">
        <v>213</v>
      </c>
      <c r="G216" s="7" t="s">
        <v>174</v>
      </c>
      <c r="H216" s="7">
        <f>H217</f>
        <v>295.5</v>
      </c>
      <c r="I216" s="10"/>
    </row>
    <row r="217" spans="2:9">
      <c r="B217" s="20" t="s">
        <v>193</v>
      </c>
      <c r="C217" s="5">
        <v>962</v>
      </c>
      <c r="D217" s="17" t="s">
        <v>150</v>
      </c>
      <c r="E217" s="17" t="s">
        <v>153</v>
      </c>
      <c r="F217" s="7" t="s">
        <v>213</v>
      </c>
      <c r="G217" s="7" t="s">
        <v>194</v>
      </c>
      <c r="H217" s="7">
        <v>295.5</v>
      </c>
      <c r="I217" s="10"/>
    </row>
    <row r="218" spans="2:9">
      <c r="B218" s="21" t="s">
        <v>147</v>
      </c>
      <c r="C218" s="5">
        <v>962</v>
      </c>
      <c r="D218" s="17" t="s">
        <v>160</v>
      </c>
      <c r="E218" s="17" t="s">
        <v>174</v>
      </c>
      <c r="F218" s="7" t="s">
        <v>175</v>
      </c>
      <c r="G218" s="7" t="s">
        <v>174</v>
      </c>
      <c r="H218" s="15">
        <f>H219</f>
        <v>25</v>
      </c>
      <c r="I218" s="10"/>
    </row>
    <row r="219" spans="2:9">
      <c r="B219" s="20" t="s">
        <v>148</v>
      </c>
      <c r="C219" s="5">
        <v>962</v>
      </c>
      <c r="D219" s="17" t="s">
        <v>160</v>
      </c>
      <c r="E219" s="17" t="s">
        <v>161</v>
      </c>
      <c r="F219" s="7" t="s">
        <v>175</v>
      </c>
      <c r="G219" s="7" t="s">
        <v>174</v>
      </c>
      <c r="H219" s="7">
        <f>H220</f>
        <v>25</v>
      </c>
      <c r="I219" s="10"/>
    </row>
    <row r="220" spans="2:9">
      <c r="B220" s="20" t="s">
        <v>338</v>
      </c>
      <c r="C220" s="5">
        <v>962</v>
      </c>
      <c r="D220" s="17" t="s">
        <v>160</v>
      </c>
      <c r="E220" s="17" t="s">
        <v>161</v>
      </c>
      <c r="F220" s="7" t="s">
        <v>339</v>
      </c>
      <c r="G220" s="7" t="s">
        <v>174</v>
      </c>
      <c r="H220" s="7">
        <f>H221</f>
        <v>25</v>
      </c>
      <c r="I220" s="10"/>
    </row>
    <row r="221" spans="2:9">
      <c r="B221" s="20" t="s">
        <v>340</v>
      </c>
      <c r="C221" s="5">
        <v>962</v>
      </c>
      <c r="D221" s="17" t="s">
        <v>160</v>
      </c>
      <c r="E221" s="17" t="s">
        <v>161</v>
      </c>
      <c r="F221" s="7" t="s">
        <v>341</v>
      </c>
      <c r="G221" s="7" t="s">
        <v>174</v>
      </c>
      <c r="H221" s="7">
        <f>H222</f>
        <v>25</v>
      </c>
      <c r="I221" s="10"/>
    </row>
    <row r="222" spans="2:9" ht="31.5">
      <c r="B222" s="20" t="s">
        <v>182</v>
      </c>
      <c r="C222" s="5">
        <v>962</v>
      </c>
      <c r="D222" s="17" t="s">
        <v>160</v>
      </c>
      <c r="E222" s="17" t="s">
        <v>161</v>
      </c>
      <c r="F222" s="7" t="s">
        <v>341</v>
      </c>
      <c r="G222" s="7" t="s">
        <v>183</v>
      </c>
      <c r="H222" s="7">
        <f>50-25</f>
        <v>25</v>
      </c>
      <c r="I222" s="10"/>
    </row>
    <row r="223" spans="2:9">
      <c r="B223" s="21" t="s">
        <v>149</v>
      </c>
      <c r="C223" s="29"/>
      <c r="D223" s="17"/>
      <c r="E223" s="17"/>
      <c r="F223" s="7"/>
      <c r="G223" s="7"/>
      <c r="H223" s="15">
        <f>SUM(H24,H204)</f>
        <v>311703.39999999997</v>
      </c>
      <c r="I223" s="10"/>
    </row>
    <row r="225" spans="8:8">
      <c r="H225" s="10"/>
    </row>
  </sheetData>
  <autoFilter ref="B23:H223"/>
  <mergeCells count="6">
    <mergeCell ref="B21:B22"/>
    <mergeCell ref="D21:D22"/>
    <mergeCell ref="E21:E22"/>
    <mergeCell ref="F21:F22"/>
    <mergeCell ref="G21:G22"/>
    <mergeCell ref="C21:C22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1">
    <tabColor rgb="FF92D050"/>
    <pageSetUpPr fitToPage="1"/>
  </sheetPr>
  <dimension ref="A1:J207"/>
  <sheetViews>
    <sheetView view="pageBreakPreview" topLeftCell="B1" zoomScale="90" zoomScaleNormal="90" zoomScaleSheetLayoutView="90" workbookViewId="0">
      <selection activeCell="H23" sqref="H23"/>
    </sheetView>
  </sheetViews>
  <sheetFormatPr defaultRowHeight="15.75"/>
  <cols>
    <col min="1" max="1" width="28.7109375" style="1" hidden="1" customWidth="1"/>
    <col min="2" max="2" width="52.42578125" style="1" customWidth="1"/>
    <col min="3" max="3" width="6.85546875" style="1" bestFit="1" customWidth="1"/>
    <col min="4" max="5" width="7.42578125" style="1" customWidth="1"/>
    <col min="6" max="6" width="14.42578125" style="1" bestFit="1" customWidth="1"/>
    <col min="7" max="7" width="7.28515625" style="1" customWidth="1"/>
    <col min="8" max="9" width="15.28515625" style="1" customWidth="1"/>
    <col min="10" max="16384" width="9.140625" style="1"/>
  </cols>
  <sheetData>
    <row r="1" spans="2:9">
      <c r="I1" s="2" t="s">
        <v>388</v>
      </c>
    </row>
    <row r="2" spans="2:9">
      <c r="I2" s="2" t="str">
        <f>'1'!F2</f>
        <v>к решению Городского Совета</v>
      </c>
    </row>
    <row r="3" spans="2:9">
      <c r="I3" s="2" t="str">
        <f>'1'!F3</f>
        <v>муниципального образования "Город Вытегра"</v>
      </c>
    </row>
    <row r="4" spans="2:9">
      <c r="I4" s="2" t="str">
        <f>'1'!F4</f>
        <v>от 00.10.2023 года № 00</v>
      </c>
    </row>
    <row r="6" spans="2:9">
      <c r="I6" s="2" t="s">
        <v>369</v>
      </c>
    </row>
    <row r="7" spans="2:9">
      <c r="I7" s="2" t="str">
        <f>'1'!F7</f>
        <v>к решению Городского Совета</v>
      </c>
    </row>
    <row r="8" spans="2:9">
      <c r="I8" s="2" t="str">
        <f>'1'!F8</f>
        <v>муниципального образования "Город Вытегра"</v>
      </c>
    </row>
    <row r="9" spans="2:9">
      <c r="I9" s="2" t="str">
        <f>'1'!F9</f>
        <v>"О бюджете муниципального образования "Город Вытегра"</v>
      </c>
    </row>
    <row r="10" spans="2:9">
      <c r="I10" s="2" t="str">
        <f>'1'!F10</f>
        <v>на 2023 год и плановый период 2024 и 2025 годов"</v>
      </c>
    </row>
    <row r="11" spans="2:9">
      <c r="I11" s="2" t="str">
        <f>'1'!F11</f>
        <v>от 19 декабря 2022 года № 25</v>
      </c>
    </row>
    <row r="13" spans="2:9">
      <c r="B13" s="3" t="s">
        <v>351</v>
      </c>
      <c r="C13" s="3"/>
      <c r="D13" s="3"/>
      <c r="E13" s="4"/>
      <c r="F13" s="4"/>
      <c r="G13" s="4"/>
      <c r="H13" s="4"/>
      <c r="I13" s="4"/>
    </row>
    <row r="14" spans="2:9">
      <c r="B14" s="3" t="s">
        <v>352</v>
      </c>
      <c r="C14" s="3"/>
      <c r="D14" s="3"/>
      <c r="E14" s="4"/>
      <c r="F14" s="4"/>
      <c r="G14" s="4"/>
      <c r="H14" s="4"/>
      <c r="I14" s="4"/>
    </row>
    <row r="15" spans="2:9">
      <c r="B15" s="3" t="s">
        <v>363</v>
      </c>
      <c r="C15" s="3"/>
      <c r="D15" s="3"/>
      <c r="E15" s="4"/>
      <c r="F15" s="4"/>
      <c r="G15" s="4"/>
      <c r="H15" s="4"/>
      <c r="I15" s="4"/>
    </row>
    <row r="16" spans="2:9">
      <c r="B16" s="3" t="s">
        <v>362</v>
      </c>
      <c r="C16" s="3"/>
      <c r="D16" s="3"/>
      <c r="E16" s="4"/>
      <c r="F16" s="4"/>
      <c r="G16" s="4"/>
      <c r="H16" s="4"/>
      <c r="I16" s="4"/>
    </row>
    <row r="17" spans="2:10">
      <c r="B17" s="3" t="s">
        <v>365</v>
      </c>
      <c r="C17" s="3"/>
      <c r="D17" s="3"/>
      <c r="E17" s="4"/>
      <c r="F17" s="4"/>
      <c r="G17" s="4"/>
      <c r="H17" s="4"/>
      <c r="I17" s="4"/>
    </row>
    <row r="18" spans="2:10">
      <c r="B18" s="3" t="str">
        <f>справочник!A6</f>
        <v>НА ПЛАНОВЫЙ ПЕРИОД 2024 И 2025 ГОДОВ</v>
      </c>
      <c r="C18" s="3"/>
      <c r="D18" s="3"/>
      <c r="E18" s="4"/>
      <c r="F18" s="4"/>
      <c r="G18" s="4"/>
      <c r="H18" s="4"/>
      <c r="I18" s="4"/>
    </row>
    <row r="19" spans="2:10">
      <c r="B19" s="3"/>
      <c r="C19" s="3"/>
      <c r="D19" s="3"/>
      <c r="E19" s="4"/>
      <c r="F19" s="4"/>
      <c r="G19" s="4"/>
      <c r="H19" s="4"/>
      <c r="I19" s="4"/>
    </row>
    <row r="20" spans="2:10">
      <c r="I20" s="2" t="s">
        <v>9</v>
      </c>
    </row>
    <row r="21" spans="2:10" ht="31.5">
      <c r="B21" s="57" t="s">
        <v>114</v>
      </c>
      <c r="C21" s="56" t="s">
        <v>349</v>
      </c>
      <c r="D21" s="56" t="s">
        <v>346</v>
      </c>
      <c r="E21" s="56" t="s">
        <v>347</v>
      </c>
      <c r="F21" s="58" t="s">
        <v>170</v>
      </c>
      <c r="G21" s="58" t="s">
        <v>171</v>
      </c>
      <c r="H21" s="25" t="s">
        <v>113</v>
      </c>
      <c r="I21" s="25"/>
    </row>
    <row r="22" spans="2:10">
      <c r="B22" s="57"/>
      <c r="C22" s="56"/>
      <c r="D22" s="56"/>
      <c r="E22" s="56"/>
      <c r="F22" s="59"/>
      <c r="G22" s="59"/>
      <c r="H22" s="26" t="str">
        <f>'1'!E20</f>
        <v>2024 год</v>
      </c>
      <c r="I22" s="27" t="str">
        <f>'1'!F20</f>
        <v>2025 год</v>
      </c>
    </row>
    <row r="23" spans="2:10">
      <c r="B23" s="5">
        <v>1</v>
      </c>
      <c r="C23" s="5">
        <v>2</v>
      </c>
      <c r="D23" s="5">
        <v>3</v>
      </c>
      <c r="E23" s="5">
        <v>4</v>
      </c>
      <c r="F23" s="5">
        <v>5</v>
      </c>
      <c r="G23" s="5">
        <v>6</v>
      </c>
      <c r="H23" s="5"/>
      <c r="I23" s="5">
        <v>7</v>
      </c>
    </row>
    <row r="24" spans="2:10" ht="31.5">
      <c r="B24" s="21" t="s">
        <v>353</v>
      </c>
      <c r="C24" s="27">
        <v>849</v>
      </c>
      <c r="D24" s="17"/>
      <c r="E24" s="17"/>
      <c r="F24" s="7"/>
      <c r="G24" s="7"/>
      <c r="H24" s="15">
        <f>SUM(H25,H71,H78,H99,H156,H161,H172,H177,)</f>
        <v>121137.70000000003</v>
      </c>
      <c r="I24" s="15">
        <f>SUM(I25,I71,I78,I99,I156,I161,I172,I177,)</f>
        <v>56762.100000000006</v>
      </c>
      <c r="J24" s="10"/>
    </row>
    <row r="25" spans="2:10">
      <c r="B25" s="21" t="s">
        <v>115</v>
      </c>
      <c r="C25" s="5">
        <v>849</v>
      </c>
      <c r="D25" s="17" t="s">
        <v>150</v>
      </c>
      <c r="E25" s="17" t="s">
        <v>174</v>
      </c>
      <c r="F25" s="7" t="s">
        <v>175</v>
      </c>
      <c r="G25" s="7" t="s">
        <v>174</v>
      </c>
      <c r="H25" s="7">
        <f>SUM(H26,H51,H56,H60)</f>
        <v>13328.599999999999</v>
      </c>
      <c r="I25" s="7">
        <f>SUM(I26,I51,I56,I60)</f>
        <v>13328.599999999999</v>
      </c>
      <c r="J25" s="10"/>
    </row>
    <row r="26" spans="2:10" ht="63">
      <c r="B26" s="20" t="s">
        <v>117</v>
      </c>
      <c r="C26" s="5">
        <v>849</v>
      </c>
      <c r="D26" s="17" t="s">
        <v>150</v>
      </c>
      <c r="E26" s="17" t="s">
        <v>152</v>
      </c>
      <c r="F26" s="7" t="s">
        <v>175</v>
      </c>
      <c r="G26" s="7" t="s">
        <v>174</v>
      </c>
      <c r="H26" s="7">
        <f>SUM(H27,H30,H46)</f>
        <v>11988.3</v>
      </c>
      <c r="I26" s="7">
        <f>SUM(I27,I30,I46)</f>
        <v>11988.3</v>
      </c>
      <c r="J26" s="10"/>
    </row>
    <row r="27" spans="2:10">
      <c r="B27" s="20" t="s">
        <v>186</v>
      </c>
      <c r="C27" s="5">
        <v>849</v>
      </c>
      <c r="D27" s="17" t="s">
        <v>150</v>
      </c>
      <c r="E27" s="17" t="s">
        <v>152</v>
      </c>
      <c r="F27" s="7" t="s">
        <v>187</v>
      </c>
      <c r="G27" s="7" t="s">
        <v>174</v>
      </c>
      <c r="H27" s="7">
        <f>H28</f>
        <v>2</v>
      </c>
      <c r="I27" s="7">
        <f>I28</f>
        <v>2</v>
      </c>
      <c r="J27" s="10"/>
    </row>
    <row r="28" spans="2:10" ht="189" customHeight="1">
      <c r="B28" s="20" t="s">
        <v>342</v>
      </c>
      <c r="C28" s="5">
        <v>849</v>
      </c>
      <c r="D28" s="17" t="s">
        <v>150</v>
      </c>
      <c r="E28" s="17" t="s">
        <v>152</v>
      </c>
      <c r="F28" s="7" t="s">
        <v>188</v>
      </c>
      <c r="G28" s="7" t="s">
        <v>174</v>
      </c>
      <c r="H28" s="7">
        <f>H29</f>
        <v>2</v>
      </c>
      <c r="I28" s="7">
        <f>I29</f>
        <v>2</v>
      </c>
      <c r="J28" s="10"/>
    </row>
    <row r="29" spans="2:10" ht="31.5" customHeight="1">
      <c r="B29" s="20" t="s">
        <v>182</v>
      </c>
      <c r="C29" s="5">
        <v>849</v>
      </c>
      <c r="D29" s="17" t="s">
        <v>150</v>
      </c>
      <c r="E29" s="17" t="s">
        <v>152</v>
      </c>
      <c r="F29" s="7" t="s">
        <v>188</v>
      </c>
      <c r="G29" s="7" t="s">
        <v>183</v>
      </c>
      <c r="H29" s="7">
        <v>2</v>
      </c>
      <c r="I29" s="7">
        <v>2</v>
      </c>
      <c r="J29" s="10"/>
    </row>
    <row r="30" spans="2:10">
      <c r="B30" s="20" t="s">
        <v>101</v>
      </c>
      <c r="C30" s="5">
        <v>849</v>
      </c>
      <c r="D30" s="17" t="s">
        <v>150</v>
      </c>
      <c r="E30" s="17" t="s">
        <v>152</v>
      </c>
      <c r="F30" s="7" t="s">
        <v>189</v>
      </c>
      <c r="G30" s="7" t="s">
        <v>174</v>
      </c>
      <c r="H30" s="7">
        <f>SUM(H31,H34,H37,H40,H43)</f>
        <v>710.29999999999984</v>
      </c>
      <c r="I30" s="7">
        <f>SUM(I31,I34,I37,I40,I43)</f>
        <v>710.29999999999984</v>
      </c>
      <c r="J30" s="10"/>
    </row>
    <row r="31" spans="2:10" ht="31.5" customHeight="1">
      <c r="B31" s="20" t="s">
        <v>120</v>
      </c>
      <c r="C31" s="5">
        <v>849</v>
      </c>
      <c r="D31" s="17" t="s">
        <v>150</v>
      </c>
      <c r="E31" s="17" t="s">
        <v>152</v>
      </c>
      <c r="F31" s="7" t="s">
        <v>190</v>
      </c>
      <c r="G31" s="7" t="s">
        <v>174</v>
      </c>
      <c r="H31" s="7">
        <f>H32</f>
        <v>435.5</v>
      </c>
      <c r="I31" s="7">
        <f>I32</f>
        <v>435.5</v>
      </c>
      <c r="J31" s="10"/>
    </row>
    <row r="32" spans="2:10" ht="47.25">
      <c r="B32" s="20" t="s">
        <v>191</v>
      </c>
      <c r="C32" s="5">
        <v>849</v>
      </c>
      <c r="D32" s="17" t="s">
        <v>150</v>
      </c>
      <c r="E32" s="17" t="s">
        <v>152</v>
      </c>
      <c r="F32" s="7" t="s">
        <v>192</v>
      </c>
      <c r="G32" s="7" t="s">
        <v>174</v>
      </c>
      <c r="H32" s="7">
        <f>H33</f>
        <v>435.5</v>
      </c>
      <c r="I32" s="7">
        <f>I33</f>
        <v>435.5</v>
      </c>
      <c r="J32" s="10"/>
    </row>
    <row r="33" spans="2:10">
      <c r="B33" s="20" t="s">
        <v>193</v>
      </c>
      <c r="C33" s="5">
        <v>849</v>
      </c>
      <c r="D33" s="17" t="s">
        <v>150</v>
      </c>
      <c r="E33" s="17" t="s">
        <v>152</v>
      </c>
      <c r="F33" s="7" t="s">
        <v>192</v>
      </c>
      <c r="G33" s="7" t="s">
        <v>194</v>
      </c>
      <c r="H33" s="7">
        <v>435.5</v>
      </c>
      <c r="I33" s="7">
        <v>435.5</v>
      </c>
      <c r="J33" s="10"/>
    </row>
    <row r="34" spans="2:10" ht="31.5" customHeight="1">
      <c r="B34" s="20" t="s">
        <v>167</v>
      </c>
      <c r="C34" s="5">
        <v>849</v>
      </c>
      <c r="D34" s="17" t="s">
        <v>150</v>
      </c>
      <c r="E34" s="17" t="s">
        <v>152</v>
      </c>
      <c r="F34" s="7" t="s">
        <v>195</v>
      </c>
      <c r="G34" s="7" t="s">
        <v>174</v>
      </c>
      <c r="H34" s="7">
        <f>H35</f>
        <v>65.400000000000006</v>
      </c>
      <c r="I34" s="7">
        <f>I35</f>
        <v>65.400000000000006</v>
      </c>
      <c r="J34" s="10"/>
    </row>
    <row r="35" spans="2:10" ht="47.25">
      <c r="B35" s="20" t="s">
        <v>191</v>
      </c>
      <c r="C35" s="5">
        <v>849</v>
      </c>
      <c r="D35" s="17" t="s">
        <v>150</v>
      </c>
      <c r="E35" s="17" t="s">
        <v>152</v>
      </c>
      <c r="F35" s="7" t="s">
        <v>196</v>
      </c>
      <c r="G35" s="7" t="s">
        <v>174</v>
      </c>
      <c r="H35" s="7">
        <f>H36</f>
        <v>65.400000000000006</v>
      </c>
      <c r="I35" s="7">
        <f>I36</f>
        <v>65.400000000000006</v>
      </c>
      <c r="J35" s="10"/>
    </row>
    <row r="36" spans="2:10">
      <c r="B36" s="20" t="s">
        <v>193</v>
      </c>
      <c r="C36" s="5">
        <v>849</v>
      </c>
      <c r="D36" s="17" t="s">
        <v>150</v>
      </c>
      <c r="E36" s="17" t="s">
        <v>152</v>
      </c>
      <c r="F36" s="7" t="s">
        <v>196</v>
      </c>
      <c r="G36" s="7" t="s">
        <v>194</v>
      </c>
      <c r="H36" s="7">
        <v>65.400000000000006</v>
      </c>
      <c r="I36" s="7">
        <v>65.400000000000006</v>
      </c>
      <c r="J36" s="10"/>
    </row>
    <row r="37" spans="2:10" ht="63" customHeight="1">
      <c r="B37" s="20" t="s">
        <v>197</v>
      </c>
      <c r="C37" s="5">
        <v>849</v>
      </c>
      <c r="D37" s="17" t="s">
        <v>150</v>
      </c>
      <c r="E37" s="17" t="s">
        <v>152</v>
      </c>
      <c r="F37" s="7" t="s">
        <v>198</v>
      </c>
      <c r="G37" s="7" t="s">
        <v>174</v>
      </c>
      <c r="H37" s="7">
        <f>H38</f>
        <v>116.3</v>
      </c>
      <c r="I37" s="7">
        <f>I38</f>
        <v>116.3</v>
      </c>
      <c r="J37" s="10"/>
    </row>
    <row r="38" spans="2:10" ht="47.25">
      <c r="B38" s="20" t="s">
        <v>191</v>
      </c>
      <c r="C38" s="5">
        <v>849</v>
      </c>
      <c r="D38" s="17" t="s">
        <v>150</v>
      </c>
      <c r="E38" s="17" t="s">
        <v>152</v>
      </c>
      <c r="F38" s="7" t="s">
        <v>199</v>
      </c>
      <c r="G38" s="7" t="s">
        <v>174</v>
      </c>
      <c r="H38" s="7">
        <f>H39</f>
        <v>116.3</v>
      </c>
      <c r="I38" s="7">
        <f>I39</f>
        <v>116.3</v>
      </c>
      <c r="J38" s="10"/>
    </row>
    <row r="39" spans="2:10">
      <c r="B39" s="20" t="s">
        <v>193</v>
      </c>
      <c r="C39" s="5">
        <v>849</v>
      </c>
      <c r="D39" s="17" t="s">
        <v>150</v>
      </c>
      <c r="E39" s="17" t="s">
        <v>152</v>
      </c>
      <c r="F39" s="7" t="s">
        <v>199</v>
      </c>
      <c r="G39" s="7" t="s">
        <v>194</v>
      </c>
      <c r="H39" s="7">
        <v>116.3</v>
      </c>
      <c r="I39" s="7">
        <v>116.3</v>
      </c>
      <c r="J39" s="10"/>
    </row>
    <row r="40" spans="2:10" ht="31.5" customHeight="1">
      <c r="B40" s="20" t="s">
        <v>200</v>
      </c>
      <c r="C40" s="5">
        <v>849</v>
      </c>
      <c r="D40" s="17" t="s">
        <v>150</v>
      </c>
      <c r="E40" s="17" t="s">
        <v>152</v>
      </c>
      <c r="F40" s="7" t="s">
        <v>201</v>
      </c>
      <c r="G40" s="7" t="s">
        <v>174</v>
      </c>
      <c r="H40" s="7">
        <f>H41</f>
        <v>47.8</v>
      </c>
      <c r="I40" s="7">
        <f>I41</f>
        <v>47.8</v>
      </c>
      <c r="J40" s="10"/>
    </row>
    <row r="41" spans="2:10" ht="47.25">
      <c r="B41" s="20" t="s">
        <v>191</v>
      </c>
      <c r="C41" s="5">
        <v>849</v>
      </c>
      <c r="D41" s="17" t="s">
        <v>150</v>
      </c>
      <c r="E41" s="17" t="s">
        <v>152</v>
      </c>
      <c r="F41" s="7" t="s">
        <v>202</v>
      </c>
      <c r="G41" s="7" t="s">
        <v>174</v>
      </c>
      <c r="H41" s="7">
        <f>H42</f>
        <v>47.8</v>
      </c>
      <c r="I41" s="7">
        <f>I42</f>
        <v>47.8</v>
      </c>
      <c r="J41" s="10"/>
    </row>
    <row r="42" spans="2:10">
      <c r="B42" s="20" t="s">
        <v>193</v>
      </c>
      <c r="C42" s="5">
        <v>849</v>
      </c>
      <c r="D42" s="17" t="s">
        <v>150</v>
      </c>
      <c r="E42" s="17" t="s">
        <v>152</v>
      </c>
      <c r="F42" s="7" t="s">
        <v>202</v>
      </c>
      <c r="G42" s="7" t="s">
        <v>194</v>
      </c>
      <c r="H42" s="7">
        <v>47.8</v>
      </c>
      <c r="I42" s="7">
        <v>47.8</v>
      </c>
      <c r="J42" s="10"/>
    </row>
    <row r="43" spans="2:10" ht="31.5" customHeight="1">
      <c r="B43" s="20" t="s">
        <v>121</v>
      </c>
      <c r="C43" s="5">
        <v>849</v>
      </c>
      <c r="D43" s="17" t="s">
        <v>150</v>
      </c>
      <c r="E43" s="17" t="s">
        <v>152</v>
      </c>
      <c r="F43" s="7" t="s">
        <v>203</v>
      </c>
      <c r="G43" s="7" t="s">
        <v>174</v>
      </c>
      <c r="H43" s="7">
        <f>H44</f>
        <v>45.3</v>
      </c>
      <c r="I43" s="7">
        <f>I44</f>
        <v>45.3</v>
      </c>
      <c r="J43" s="10"/>
    </row>
    <row r="44" spans="2:10" ht="47.25">
      <c r="B44" s="20" t="s">
        <v>191</v>
      </c>
      <c r="C44" s="5">
        <v>849</v>
      </c>
      <c r="D44" s="17" t="s">
        <v>150</v>
      </c>
      <c r="E44" s="17" t="s">
        <v>152</v>
      </c>
      <c r="F44" s="7" t="s">
        <v>204</v>
      </c>
      <c r="G44" s="7" t="s">
        <v>174</v>
      </c>
      <c r="H44" s="7">
        <f>H45</f>
        <v>45.3</v>
      </c>
      <c r="I44" s="7">
        <f>I45</f>
        <v>45.3</v>
      </c>
      <c r="J44" s="10"/>
    </row>
    <row r="45" spans="2:10">
      <c r="B45" s="20" t="s">
        <v>193</v>
      </c>
      <c r="C45" s="5">
        <v>849</v>
      </c>
      <c r="D45" s="17" t="s">
        <v>150</v>
      </c>
      <c r="E45" s="17" t="s">
        <v>152</v>
      </c>
      <c r="F45" s="7" t="s">
        <v>204</v>
      </c>
      <c r="G45" s="7" t="s">
        <v>194</v>
      </c>
      <c r="H45" s="7">
        <v>45.3</v>
      </c>
      <c r="I45" s="7">
        <v>45.3</v>
      </c>
      <c r="J45" s="10"/>
    </row>
    <row r="46" spans="2:10" ht="31.5">
      <c r="B46" s="20" t="s">
        <v>205</v>
      </c>
      <c r="C46" s="5">
        <v>849</v>
      </c>
      <c r="D46" s="17" t="s">
        <v>150</v>
      </c>
      <c r="E46" s="17" t="s">
        <v>152</v>
      </c>
      <c r="F46" s="7" t="s">
        <v>206</v>
      </c>
      <c r="G46" s="7" t="s">
        <v>174</v>
      </c>
      <c r="H46" s="7">
        <f>H47</f>
        <v>11276</v>
      </c>
      <c r="I46" s="7">
        <f>I47</f>
        <v>11276</v>
      </c>
      <c r="J46" s="10"/>
    </row>
    <row r="47" spans="2:10" ht="31.5">
      <c r="B47" s="20" t="s">
        <v>178</v>
      </c>
      <c r="C47" s="5">
        <v>849</v>
      </c>
      <c r="D47" s="17" t="s">
        <v>150</v>
      </c>
      <c r="E47" s="17" t="s">
        <v>152</v>
      </c>
      <c r="F47" s="7" t="s">
        <v>207</v>
      </c>
      <c r="G47" s="7" t="s">
        <v>174</v>
      </c>
      <c r="H47" s="7">
        <f>SUM(H48:H50)</f>
        <v>11276</v>
      </c>
      <c r="I47" s="7">
        <f>SUM(I48:I50)</f>
        <v>11276</v>
      </c>
      <c r="J47" s="10"/>
    </row>
    <row r="48" spans="2:10" ht="31.5">
      <c r="B48" s="20" t="s">
        <v>180</v>
      </c>
      <c r="C48" s="5">
        <v>849</v>
      </c>
      <c r="D48" s="17" t="s">
        <v>150</v>
      </c>
      <c r="E48" s="17" t="s">
        <v>152</v>
      </c>
      <c r="F48" s="7" t="s">
        <v>207</v>
      </c>
      <c r="G48" s="7" t="s">
        <v>181</v>
      </c>
      <c r="H48" s="7">
        <v>6656</v>
      </c>
      <c r="I48" s="7">
        <v>6656</v>
      </c>
      <c r="J48" s="10"/>
    </row>
    <row r="49" spans="2:10" ht="31.5" customHeight="1">
      <c r="B49" s="20" t="s">
        <v>182</v>
      </c>
      <c r="C49" s="5">
        <v>849</v>
      </c>
      <c r="D49" s="17" t="s">
        <v>150</v>
      </c>
      <c r="E49" s="17" t="s">
        <v>152</v>
      </c>
      <c r="F49" s="7" t="s">
        <v>207</v>
      </c>
      <c r="G49" s="7" t="s">
        <v>183</v>
      </c>
      <c r="H49" s="7">
        <v>4570</v>
      </c>
      <c r="I49" s="7">
        <v>4570</v>
      </c>
      <c r="J49" s="10"/>
    </row>
    <row r="50" spans="2:10">
      <c r="B50" s="20" t="s">
        <v>208</v>
      </c>
      <c r="C50" s="5">
        <v>849</v>
      </c>
      <c r="D50" s="17" t="s">
        <v>150</v>
      </c>
      <c r="E50" s="17" t="s">
        <v>152</v>
      </c>
      <c r="F50" s="7" t="s">
        <v>207</v>
      </c>
      <c r="G50" s="7" t="s">
        <v>209</v>
      </c>
      <c r="H50" s="7">
        <v>50</v>
      </c>
      <c r="I50" s="7">
        <v>50</v>
      </c>
      <c r="J50" s="10"/>
    </row>
    <row r="51" spans="2:10" ht="47.25">
      <c r="B51" s="20" t="s">
        <v>123</v>
      </c>
      <c r="C51" s="5">
        <v>849</v>
      </c>
      <c r="D51" s="17" t="s">
        <v>150</v>
      </c>
      <c r="E51" s="17" t="s">
        <v>153</v>
      </c>
      <c r="F51" s="7" t="s">
        <v>175</v>
      </c>
      <c r="G51" s="7" t="s">
        <v>174</v>
      </c>
      <c r="H51" s="15">
        <f>H52</f>
        <v>345</v>
      </c>
      <c r="I51" s="15">
        <f>I52</f>
        <v>345</v>
      </c>
      <c r="J51" s="10"/>
    </row>
    <row r="52" spans="2:10">
      <c r="B52" s="20" t="s">
        <v>193</v>
      </c>
      <c r="C52" s="5">
        <v>849</v>
      </c>
      <c r="D52" s="17" t="s">
        <v>150</v>
      </c>
      <c r="E52" s="17" t="s">
        <v>153</v>
      </c>
      <c r="F52" s="7" t="s">
        <v>189</v>
      </c>
      <c r="G52" s="7" t="s">
        <v>174</v>
      </c>
      <c r="H52" s="7">
        <f>SUM(H53,)</f>
        <v>345</v>
      </c>
      <c r="I52" s="7">
        <f>SUM(I53,)</f>
        <v>345</v>
      </c>
      <c r="J52" s="10"/>
    </row>
    <row r="53" spans="2:10" ht="78.75" customHeight="1">
      <c r="B53" s="20" t="s">
        <v>124</v>
      </c>
      <c r="C53" s="5">
        <v>849</v>
      </c>
      <c r="D53" s="17" t="s">
        <v>150</v>
      </c>
      <c r="E53" s="17" t="s">
        <v>153</v>
      </c>
      <c r="F53" s="7" t="s">
        <v>210</v>
      </c>
      <c r="G53" s="7" t="s">
        <v>174</v>
      </c>
      <c r="H53" s="7">
        <f>H54</f>
        <v>345</v>
      </c>
      <c r="I53" s="7">
        <f>I54</f>
        <v>345</v>
      </c>
      <c r="J53" s="10"/>
    </row>
    <row r="54" spans="2:10" ht="47.25">
      <c r="B54" s="20" t="s">
        <v>191</v>
      </c>
      <c r="C54" s="5">
        <v>849</v>
      </c>
      <c r="D54" s="17" t="s">
        <v>150</v>
      </c>
      <c r="E54" s="17" t="s">
        <v>153</v>
      </c>
      <c r="F54" s="7" t="s">
        <v>211</v>
      </c>
      <c r="G54" s="7" t="s">
        <v>174</v>
      </c>
      <c r="H54" s="7">
        <f>H55</f>
        <v>345</v>
      </c>
      <c r="I54" s="7">
        <f>I55</f>
        <v>345</v>
      </c>
      <c r="J54" s="10"/>
    </row>
    <row r="55" spans="2:10">
      <c r="B55" s="20" t="s">
        <v>193</v>
      </c>
      <c r="C55" s="5">
        <v>849</v>
      </c>
      <c r="D55" s="17" t="s">
        <v>150</v>
      </c>
      <c r="E55" s="17" t="s">
        <v>153</v>
      </c>
      <c r="F55" s="7" t="s">
        <v>211</v>
      </c>
      <c r="G55" s="7" t="s">
        <v>194</v>
      </c>
      <c r="H55" s="7">
        <v>345</v>
      </c>
      <c r="I55" s="7">
        <v>345</v>
      </c>
      <c r="J55" s="10"/>
    </row>
    <row r="56" spans="2:10">
      <c r="B56" s="21" t="s">
        <v>126</v>
      </c>
      <c r="C56" s="5">
        <v>849</v>
      </c>
      <c r="D56" s="17" t="s">
        <v>150</v>
      </c>
      <c r="E56" s="17" t="s">
        <v>154</v>
      </c>
      <c r="F56" s="7" t="s">
        <v>175</v>
      </c>
      <c r="G56" s="7" t="s">
        <v>174</v>
      </c>
      <c r="H56" s="15">
        <f t="shared" ref="H56:I58" si="0">H57</f>
        <v>500</v>
      </c>
      <c r="I56" s="15">
        <f t="shared" si="0"/>
        <v>500</v>
      </c>
      <c r="J56" s="10"/>
    </row>
    <row r="57" spans="2:10">
      <c r="B57" s="20" t="s">
        <v>126</v>
      </c>
      <c r="C57" s="5">
        <v>849</v>
      </c>
      <c r="D57" s="17" t="s">
        <v>150</v>
      </c>
      <c r="E57" s="17" t="s">
        <v>154</v>
      </c>
      <c r="F57" s="7" t="s">
        <v>214</v>
      </c>
      <c r="G57" s="7" t="s">
        <v>174</v>
      </c>
      <c r="H57" s="7">
        <f t="shared" si="0"/>
        <v>500</v>
      </c>
      <c r="I57" s="7">
        <f t="shared" si="0"/>
        <v>500</v>
      </c>
      <c r="J57" s="10"/>
    </row>
    <row r="58" spans="2:10">
      <c r="B58" s="20" t="s">
        <v>215</v>
      </c>
      <c r="C58" s="5">
        <v>849</v>
      </c>
      <c r="D58" s="17" t="s">
        <v>150</v>
      </c>
      <c r="E58" s="17" t="s">
        <v>154</v>
      </c>
      <c r="F58" s="7" t="s">
        <v>216</v>
      </c>
      <c r="G58" s="7" t="s">
        <v>174</v>
      </c>
      <c r="H58" s="7">
        <f t="shared" si="0"/>
        <v>500</v>
      </c>
      <c r="I58" s="7">
        <f t="shared" si="0"/>
        <v>500</v>
      </c>
      <c r="J58" s="10"/>
    </row>
    <row r="59" spans="2:10">
      <c r="B59" s="20" t="s">
        <v>126</v>
      </c>
      <c r="C59" s="5">
        <v>849</v>
      </c>
      <c r="D59" s="17" t="s">
        <v>150</v>
      </c>
      <c r="E59" s="17" t="s">
        <v>154</v>
      </c>
      <c r="F59" s="7" t="s">
        <v>216</v>
      </c>
      <c r="G59" s="7" t="s">
        <v>217</v>
      </c>
      <c r="H59" s="7">
        <v>500</v>
      </c>
      <c r="I59" s="7">
        <v>500</v>
      </c>
      <c r="J59" s="10"/>
    </row>
    <row r="60" spans="2:10">
      <c r="B60" s="21" t="s">
        <v>127</v>
      </c>
      <c r="C60" s="5">
        <v>849</v>
      </c>
      <c r="D60" s="17" t="s">
        <v>150</v>
      </c>
      <c r="E60" s="17" t="s">
        <v>155</v>
      </c>
      <c r="F60" s="7" t="s">
        <v>175</v>
      </c>
      <c r="G60" s="7" t="s">
        <v>174</v>
      </c>
      <c r="H60" s="15">
        <f>H61</f>
        <v>495.3</v>
      </c>
      <c r="I60" s="15">
        <f>I61</f>
        <v>495.3</v>
      </c>
      <c r="J60" s="10"/>
    </row>
    <row r="61" spans="2:10" ht="31.5">
      <c r="B61" s="20" t="s">
        <v>218</v>
      </c>
      <c r="C61" s="5">
        <v>849</v>
      </c>
      <c r="D61" s="17" t="s">
        <v>150</v>
      </c>
      <c r="E61" s="17" t="s">
        <v>155</v>
      </c>
      <c r="F61" s="7" t="s">
        <v>219</v>
      </c>
      <c r="G61" s="7" t="s">
        <v>174</v>
      </c>
      <c r="H61" s="7">
        <f>SUM(H62,H64,H66,H68)</f>
        <v>495.3</v>
      </c>
      <c r="I61" s="7">
        <f>SUM(I62,I64,I66,I68)</f>
        <v>495.3</v>
      </c>
      <c r="J61" s="10"/>
    </row>
    <row r="62" spans="2:10">
      <c r="B62" s="16" t="s">
        <v>220</v>
      </c>
      <c r="C62" s="5">
        <v>849</v>
      </c>
      <c r="D62" s="17" t="s">
        <v>150</v>
      </c>
      <c r="E62" s="17" t="s">
        <v>155</v>
      </c>
      <c r="F62" s="7" t="s">
        <v>221</v>
      </c>
      <c r="G62" s="7" t="s">
        <v>174</v>
      </c>
      <c r="H62" s="7">
        <f>H63</f>
        <v>350</v>
      </c>
      <c r="I62" s="7">
        <f>I63</f>
        <v>350</v>
      </c>
      <c r="J62" s="10"/>
    </row>
    <row r="63" spans="2:10" ht="31.5" customHeight="1">
      <c r="B63" s="20" t="s">
        <v>182</v>
      </c>
      <c r="C63" s="5">
        <v>849</v>
      </c>
      <c r="D63" s="17" t="s">
        <v>150</v>
      </c>
      <c r="E63" s="17" t="s">
        <v>155</v>
      </c>
      <c r="F63" s="7" t="s">
        <v>221</v>
      </c>
      <c r="G63" s="7" t="s">
        <v>183</v>
      </c>
      <c r="H63" s="7">
        <v>350</v>
      </c>
      <c r="I63" s="7">
        <v>350</v>
      </c>
      <c r="J63" s="10"/>
    </row>
    <row r="64" spans="2:10">
      <c r="B64" s="20" t="s">
        <v>222</v>
      </c>
      <c r="C64" s="5">
        <v>849</v>
      </c>
      <c r="D64" s="17" t="s">
        <v>150</v>
      </c>
      <c r="E64" s="17" t="s">
        <v>155</v>
      </c>
      <c r="F64" s="7" t="s">
        <v>223</v>
      </c>
      <c r="G64" s="7" t="s">
        <v>174</v>
      </c>
      <c r="H64" s="7">
        <f>H65</f>
        <v>100</v>
      </c>
      <c r="I64" s="7">
        <f>I65</f>
        <v>100</v>
      </c>
      <c r="J64" s="10"/>
    </row>
    <row r="65" spans="2:10" ht="31.5" customHeight="1">
      <c r="B65" s="20" t="s">
        <v>182</v>
      </c>
      <c r="C65" s="5">
        <v>849</v>
      </c>
      <c r="D65" s="17" t="s">
        <v>150</v>
      </c>
      <c r="E65" s="17" t="s">
        <v>155</v>
      </c>
      <c r="F65" s="7" t="s">
        <v>223</v>
      </c>
      <c r="G65" s="7" t="s">
        <v>183</v>
      </c>
      <c r="H65" s="7">
        <v>100</v>
      </c>
      <c r="I65" s="7">
        <v>100</v>
      </c>
      <c r="J65" s="10"/>
    </row>
    <row r="66" spans="2:10" ht="31.5">
      <c r="B66" s="20" t="s">
        <v>224</v>
      </c>
      <c r="C66" s="5">
        <v>849</v>
      </c>
      <c r="D66" s="17" t="s">
        <v>150</v>
      </c>
      <c r="E66" s="17" t="s">
        <v>155</v>
      </c>
      <c r="F66" s="7" t="s">
        <v>225</v>
      </c>
      <c r="G66" s="7" t="s">
        <v>174</v>
      </c>
      <c r="H66" s="7">
        <f>H67</f>
        <v>45.3</v>
      </c>
      <c r="I66" s="7">
        <f>I67</f>
        <v>45.3</v>
      </c>
      <c r="J66" s="10"/>
    </row>
    <row r="67" spans="2:10">
      <c r="B67" s="20" t="s">
        <v>208</v>
      </c>
      <c r="C67" s="5">
        <v>849</v>
      </c>
      <c r="D67" s="17" t="s">
        <v>150</v>
      </c>
      <c r="E67" s="17" t="s">
        <v>155</v>
      </c>
      <c r="F67" s="7" t="s">
        <v>225</v>
      </c>
      <c r="G67" s="7" t="s">
        <v>209</v>
      </c>
      <c r="H67" s="7">
        <v>45.3</v>
      </c>
      <c r="I67" s="7">
        <v>45.3</v>
      </c>
      <c r="J67" s="10"/>
    </row>
    <row r="68" spans="2:10" ht="31.5" hidden="1" customHeight="1">
      <c r="B68" s="20" t="s">
        <v>226</v>
      </c>
      <c r="C68" s="5">
        <v>849</v>
      </c>
      <c r="D68" s="17" t="s">
        <v>150</v>
      </c>
      <c r="E68" s="17" t="s">
        <v>155</v>
      </c>
      <c r="F68" s="7" t="s">
        <v>227</v>
      </c>
      <c r="G68" s="7" t="s">
        <v>174</v>
      </c>
      <c r="H68" s="7">
        <f>SUM(H69:H70)</f>
        <v>0</v>
      </c>
      <c r="I68" s="7">
        <f>SUM(I69:I70)</f>
        <v>0</v>
      </c>
      <c r="J68" s="10"/>
    </row>
    <row r="69" spans="2:10" ht="15.75" hidden="1" customHeight="1">
      <c r="B69" s="20" t="s">
        <v>228</v>
      </c>
      <c r="C69" s="5">
        <v>849</v>
      </c>
      <c r="D69" s="17" t="s">
        <v>150</v>
      </c>
      <c r="E69" s="17" t="s">
        <v>155</v>
      </c>
      <c r="F69" s="7" t="s">
        <v>227</v>
      </c>
      <c r="G69" s="7" t="s">
        <v>229</v>
      </c>
      <c r="H69" s="7"/>
      <c r="I69" s="7"/>
      <c r="J69" s="10"/>
    </row>
    <row r="70" spans="2:10" ht="15.75" hidden="1" customHeight="1">
      <c r="B70" s="20" t="s">
        <v>208</v>
      </c>
      <c r="C70" s="5">
        <v>849</v>
      </c>
      <c r="D70" s="17" t="s">
        <v>150</v>
      </c>
      <c r="E70" s="17" t="s">
        <v>155</v>
      </c>
      <c r="F70" s="7" t="s">
        <v>227</v>
      </c>
      <c r="G70" s="7" t="s">
        <v>209</v>
      </c>
      <c r="H70" s="7"/>
      <c r="I70" s="7"/>
      <c r="J70" s="10"/>
    </row>
    <row r="71" spans="2:10" ht="31.5">
      <c r="B71" s="21" t="s">
        <v>128</v>
      </c>
      <c r="C71" s="5">
        <v>849</v>
      </c>
      <c r="D71" s="17" t="s">
        <v>151</v>
      </c>
      <c r="E71" s="17" t="s">
        <v>174</v>
      </c>
      <c r="F71" s="7" t="s">
        <v>175</v>
      </c>
      <c r="G71" s="7" t="s">
        <v>174</v>
      </c>
      <c r="H71" s="15">
        <f>H72</f>
        <v>1250</v>
      </c>
      <c r="I71" s="15">
        <f>I72</f>
        <v>1250</v>
      </c>
      <c r="J71" s="10"/>
    </row>
    <row r="72" spans="2:10" ht="47.25">
      <c r="B72" s="20" t="s">
        <v>129</v>
      </c>
      <c r="C72" s="5">
        <v>849</v>
      </c>
      <c r="D72" s="17" t="s">
        <v>151</v>
      </c>
      <c r="E72" s="17" t="s">
        <v>156</v>
      </c>
      <c r="F72" s="7" t="s">
        <v>175</v>
      </c>
      <c r="G72" s="7" t="s">
        <v>174</v>
      </c>
      <c r="H72" s="7">
        <f>H73</f>
        <v>1250</v>
      </c>
      <c r="I72" s="7">
        <f>I73</f>
        <v>1250</v>
      </c>
      <c r="J72" s="10"/>
    </row>
    <row r="73" spans="2:10" ht="31.5">
      <c r="B73" s="20" t="s">
        <v>230</v>
      </c>
      <c r="C73" s="5">
        <v>849</v>
      </c>
      <c r="D73" s="17" t="s">
        <v>151</v>
      </c>
      <c r="E73" s="17" t="s">
        <v>156</v>
      </c>
      <c r="F73" s="7" t="s">
        <v>231</v>
      </c>
      <c r="G73" s="7" t="s">
        <v>174</v>
      </c>
      <c r="H73" s="7">
        <f>SUM(H74,H76)</f>
        <v>1250</v>
      </c>
      <c r="I73" s="7">
        <f>SUM(I74,I76)</f>
        <v>1250</v>
      </c>
      <c r="J73" s="10"/>
    </row>
    <row r="74" spans="2:10" ht="31.5">
      <c r="B74" s="20" t="s">
        <v>232</v>
      </c>
      <c r="C74" s="5">
        <v>849</v>
      </c>
      <c r="D74" s="17" t="s">
        <v>151</v>
      </c>
      <c r="E74" s="17" t="s">
        <v>156</v>
      </c>
      <c r="F74" s="7" t="s">
        <v>233</v>
      </c>
      <c r="G74" s="7" t="s">
        <v>174</v>
      </c>
      <c r="H74" s="7">
        <f>H75</f>
        <v>1000</v>
      </c>
      <c r="I74" s="7">
        <f>I75</f>
        <v>1000</v>
      </c>
      <c r="J74" s="10"/>
    </row>
    <row r="75" spans="2:10" ht="31.5" customHeight="1">
      <c r="B75" s="20" t="s">
        <v>182</v>
      </c>
      <c r="C75" s="5">
        <v>849</v>
      </c>
      <c r="D75" s="17" t="s">
        <v>151</v>
      </c>
      <c r="E75" s="17" t="s">
        <v>156</v>
      </c>
      <c r="F75" s="7" t="s">
        <v>233</v>
      </c>
      <c r="G75" s="7" t="s">
        <v>183</v>
      </c>
      <c r="H75" s="7">
        <v>1000</v>
      </c>
      <c r="I75" s="7">
        <v>1000</v>
      </c>
      <c r="J75" s="10"/>
    </row>
    <row r="76" spans="2:10" ht="47.25">
      <c r="B76" s="20" t="s">
        <v>234</v>
      </c>
      <c r="C76" s="5">
        <v>849</v>
      </c>
      <c r="D76" s="17" t="s">
        <v>151</v>
      </c>
      <c r="E76" s="17" t="s">
        <v>156</v>
      </c>
      <c r="F76" s="7" t="s">
        <v>235</v>
      </c>
      <c r="G76" s="7" t="s">
        <v>174</v>
      </c>
      <c r="H76" s="7">
        <f>H77</f>
        <v>250</v>
      </c>
      <c r="I76" s="7">
        <f>I77</f>
        <v>250</v>
      </c>
      <c r="J76" s="10"/>
    </row>
    <row r="77" spans="2:10" ht="31.5" customHeight="1">
      <c r="B77" s="20" t="s">
        <v>182</v>
      </c>
      <c r="C77" s="5">
        <v>849</v>
      </c>
      <c r="D77" s="17" t="s">
        <v>151</v>
      </c>
      <c r="E77" s="17" t="s">
        <v>156</v>
      </c>
      <c r="F77" s="7" t="s">
        <v>235</v>
      </c>
      <c r="G77" s="7" t="s">
        <v>183</v>
      </c>
      <c r="H77" s="7">
        <v>250</v>
      </c>
      <c r="I77" s="7">
        <v>250</v>
      </c>
      <c r="J77" s="10"/>
    </row>
    <row r="78" spans="2:10">
      <c r="B78" s="21" t="s">
        <v>130</v>
      </c>
      <c r="C78" s="5">
        <v>849</v>
      </c>
      <c r="D78" s="17" t="s">
        <v>152</v>
      </c>
      <c r="E78" s="17" t="s">
        <v>174</v>
      </c>
      <c r="F78" s="7" t="s">
        <v>175</v>
      </c>
      <c r="G78" s="7" t="s">
        <v>174</v>
      </c>
      <c r="H78" s="15">
        <f>SUM(H79,H85,H90,H95)</f>
        <v>8220</v>
      </c>
      <c r="I78" s="15">
        <f>SUM(I79,I85,I90,I95)</f>
        <v>8220</v>
      </c>
      <c r="J78" s="10"/>
    </row>
    <row r="79" spans="2:10" ht="15.75" hidden="1" customHeight="1">
      <c r="B79" s="20" t="s">
        <v>133</v>
      </c>
      <c r="C79" s="5">
        <v>849</v>
      </c>
      <c r="D79" s="17" t="s">
        <v>152</v>
      </c>
      <c r="E79" s="17" t="s">
        <v>159</v>
      </c>
      <c r="F79" s="7" t="s">
        <v>175</v>
      </c>
      <c r="G79" s="7" t="s">
        <v>174</v>
      </c>
      <c r="H79" s="7">
        <f>H80</f>
        <v>0</v>
      </c>
      <c r="I79" s="7">
        <f>I80</f>
        <v>0</v>
      </c>
      <c r="J79" s="10"/>
    </row>
    <row r="80" spans="2:10" ht="15.75" hidden="1" customHeight="1">
      <c r="B80" s="20" t="s">
        <v>236</v>
      </c>
      <c r="C80" s="5">
        <v>849</v>
      </c>
      <c r="D80" s="17" t="s">
        <v>152</v>
      </c>
      <c r="E80" s="17" t="s">
        <v>159</v>
      </c>
      <c r="F80" s="7" t="s">
        <v>237</v>
      </c>
      <c r="G80" s="7" t="s">
        <v>174</v>
      </c>
      <c r="H80" s="7">
        <f>SUM(H81,H83)</f>
        <v>0</v>
      </c>
      <c r="I80" s="7">
        <f>SUM(I81,I83)</f>
        <v>0</v>
      </c>
      <c r="J80" s="10"/>
    </row>
    <row r="81" spans="2:10" ht="47.25" hidden="1" customHeight="1">
      <c r="B81" s="20" t="s">
        <v>238</v>
      </c>
      <c r="C81" s="5">
        <v>849</v>
      </c>
      <c r="D81" s="17" t="s">
        <v>152</v>
      </c>
      <c r="E81" s="17" t="s">
        <v>159</v>
      </c>
      <c r="F81" s="7" t="s">
        <v>239</v>
      </c>
      <c r="G81" s="7" t="s">
        <v>174</v>
      </c>
      <c r="H81" s="7">
        <f>H82</f>
        <v>0</v>
      </c>
      <c r="I81" s="7">
        <f>I82</f>
        <v>0</v>
      </c>
      <c r="J81" s="10"/>
    </row>
    <row r="82" spans="2:10" ht="47.25" hidden="1" customHeight="1">
      <c r="B82" s="20" t="s">
        <v>182</v>
      </c>
      <c r="C82" s="5">
        <v>849</v>
      </c>
      <c r="D82" s="17" t="s">
        <v>152</v>
      </c>
      <c r="E82" s="17" t="s">
        <v>159</v>
      </c>
      <c r="F82" s="7" t="s">
        <v>239</v>
      </c>
      <c r="G82" s="7" t="s">
        <v>183</v>
      </c>
      <c r="H82" s="7"/>
      <c r="I82" s="7"/>
      <c r="J82" s="10"/>
    </row>
    <row r="83" spans="2:10" ht="47.25" hidden="1" customHeight="1">
      <c r="B83" s="20" t="s">
        <v>240</v>
      </c>
      <c r="C83" s="5">
        <v>849</v>
      </c>
      <c r="D83" s="17" t="s">
        <v>152</v>
      </c>
      <c r="E83" s="17" t="s">
        <v>159</v>
      </c>
      <c r="F83" s="7" t="s">
        <v>241</v>
      </c>
      <c r="G83" s="7" t="s">
        <v>174</v>
      </c>
      <c r="H83" s="7">
        <f>H84</f>
        <v>0</v>
      </c>
      <c r="I83" s="7">
        <f>I84</f>
        <v>0</v>
      </c>
      <c r="J83" s="10"/>
    </row>
    <row r="84" spans="2:10" ht="47.25" hidden="1" customHeight="1">
      <c r="B84" s="20" t="s">
        <v>182</v>
      </c>
      <c r="C84" s="5">
        <v>849</v>
      </c>
      <c r="D84" s="17" t="s">
        <v>152</v>
      </c>
      <c r="E84" s="17" t="s">
        <v>159</v>
      </c>
      <c r="F84" s="7" t="s">
        <v>241</v>
      </c>
      <c r="G84" s="7" t="s">
        <v>183</v>
      </c>
      <c r="H84" s="7"/>
      <c r="I84" s="7"/>
      <c r="J84" s="10"/>
    </row>
    <row r="85" spans="2:10">
      <c r="B85" s="21" t="s">
        <v>131</v>
      </c>
      <c r="C85" s="5">
        <v>849</v>
      </c>
      <c r="D85" s="17" t="s">
        <v>152</v>
      </c>
      <c r="E85" s="17" t="s">
        <v>157</v>
      </c>
      <c r="F85" s="7" t="s">
        <v>175</v>
      </c>
      <c r="G85" s="7" t="s">
        <v>174</v>
      </c>
      <c r="H85" s="15">
        <f t="shared" ref="H85:I88" si="1">H86</f>
        <v>1120</v>
      </c>
      <c r="I85" s="15">
        <f t="shared" si="1"/>
        <v>1120</v>
      </c>
      <c r="J85" s="10"/>
    </row>
    <row r="86" spans="2:10" ht="63" customHeight="1">
      <c r="B86" s="20" t="s">
        <v>367</v>
      </c>
      <c r="C86" s="5">
        <v>849</v>
      </c>
      <c r="D86" s="17" t="s">
        <v>152</v>
      </c>
      <c r="E86" s="17" t="s">
        <v>157</v>
      </c>
      <c r="F86" s="7" t="s">
        <v>243</v>
      </c>
      <c r="G86" s="7" t="s">
        <v>174</v>
      </c>
      <c r="H86" s="7">
        <f t="shared" si="1"/>
        <v>1120</v>
      </c>
      <c r="I86" s="7">
        <f t="shared" si="1"/>
        <v>1120</v>
      </c>
      <c r="J86" s="10"/>
    </row>
    <row r="87" spans="2:10" ht="31.5">
      <c r="B87" s="20" t="s">
        <v>244</v>
      </c>
      <c r="C87" s="5">
        <v>849</v>
      </c>
      <c r="D87" s="17" t="s">
        <v>152</v>
      </c>
      <c r="E87" s="17" t="s">
        <v>157</v>
      </c>
      <c r="F87" s="7" t="s">
        <v>245</v>
      </c>
      <c r="G87" s="7" t="s">
        <v>174</v>
      </c>
      <c r="H87" s="7">
        <f t="shared" si="1"/>
        <v>1120</v>
      </c>
      <c r="I87" s="7">
        <f t="shared" si="1"/>
        <v>1120</v>
      </c>
      <c r="J87" s="10"/>
    </row>
    <row r="88" spans="2:10" ht="31.5" customHeight="1">
      <c r="B88" s="20" t="s">
        <v>246</v>
      </c>
      <c r="C88" s="5">
        <v>849</v>
      </c>
      <c r="D88" s="17" t="s">
        <v>152</v>
      </c>
      <c r="E88" s="17" t="s">
        <v>157</v>
      </c>
      <c r="F88" s="7" t="s">
        <v>247</v>
      </c>
      <c r="G88" s="7" t="s">
        <v>174</v>
      </c>
      <c r="H88" s="7">
        <f t="shared" si="1"/>
        <v>1120</v>
      </c>
      <c r="I88" s="7">
        <f t="shared" si="1"/>
        <v>1120</v>
      </c>
      <c r="J88" s="10"/>
    </row>
    <row r="89" spans="2:10">
      <c r="B89" s="20" t="s">
        <v>344</v>
      </c>
      <c r="C89" s="5">
        <v>849</v>
      </c>
      <c r="D89" s="17" t="s">
        <v>152</v>
      </c>
      <c r="E89" s="17" t="s">
        <v>157</v>
      </c>
      <c r="F89" s="7" t="s">
        <v>247</v>
      </c>
      <c r="G89" s="17" t="s">
        <v>343</v>
      </c>
      <c r="H89" s="7">
        <v>1120</v>
      </c>
      <c r="I89" s="7">
        <v>1120</v>
      </c>
      <c r="J89" s="10"/>
    </row>
    <row r="90" spans="2:10">
      <c r="B90" s="21" t="s">
        <v>132</v>
      </c>
      <c r="C90" s="5">
        <v>849</v>
      </c>
      <c r="D90" s="17" t="s">
        <v>152</v>
      </c>
      <c r="E90" s="17" t="s">
        <v>158</v>
      </c>
      <c r="F90" s="7" t="s">
        <v>175</v>
      </c>
      <c r="G90" s="7" t="s">
        <v>174</v>
      </c>
      <c r="H90" s="15">
        <f t="shared" ref="H90:I93" si="2">H91</f>
        <v>7000</v>
      </c>
      <c r="I90" s="15">
        <f t="shared" si="2"/>
        <v>7000</v>
      </c>
      <c r="J90" s="10"/>
    </row>
    <row r="91" spans="2:10" ht="63" customHeight="1">
      <c r="B91" s="20" t="str">
        <f>B86</f>
        <v>Муниципальная программа "Развитие транспортной системы на территории муниципального образования "Город Вытегра" Вытегорского муниципального района Вологодской области на 2022-2026г.г."</v>
      </c>
      <c r="C91" s="5">
        <v>849</v>
      </c>
      <c r="D91" s="17" t="s">
        <v>152</v>
      </c>
      <c r="E91" s="17" t="s">
        <v>158</v>
      </c>
      <c r="F91" s="7" t="s">
        <v>243</v>
      </c>
      <c r="G91" s="7" t="s">
        <v>174</v>
      </c>
      <c r="H91" s="7">
        <f t="shared" si="2"/>
        <v>7000</v>
      </c>
      <c r="I91" s="7">
        <f t="shared" si="2"/>
        <v>7000</v>
      </c>
      <c r="J91" s="10"/>
    </row>
    <row r="92" spans="2:10" ht="31.5" customHeight="1">
      <c r="B92" s="20" t="s">
        <v>248</v>
      </c>
      <c r="C92" s="5">
        <v>849</v>
      </c>
      <c r="D92" s="17" t="s">
        <v>152</v>
      </c>
      <c r="E92" s="17" t="s">
        <v>158</v>
      </c>
      <c r="F92" s="7" t="s">
        <v>249</v>
      </c>
      <c r="G92" s="7" t="s">
        <v>174</v>
      </c>
      <c r="H92" s="7">
        <f t="shared" si="2"/>
        <v>7000</v>
      </c>
      <c r="I92" s="7">
        <f t="shared" si="2"/>
        <v>7000</v>
      </c>
      <c r="J92" s="10"/>
    </row>
    <row r="93" spans="2:10" ht="47.25">
      <c r="B93" s="20" t="s">
        <v>250</v>
      </c>
      <c r="C93" s="5">
        <v>849</v>
      </c>
      <c r="D93" s="17" t="s">
        <v>152</v>
      </c>
      <c r="E93" s="17" t="s">
        <v>158</v>
      </c>
      <c r="F93" s="7" t="s">
        <v>251</v>
      </c>
      <c r="G93" s="7" t="s">
        <v>174</v>
      </c>
      <c r="H93" s="7">
        <f t="shared" si="2"/>
        <v>7000</v>
      </c>
      <c r="I93" s="7">
        <f t="shared" si="2"/>
        <v>7000</v>
      </c>
      <c r="J93" s="10"/>
    </row>
    <row r="94" spans="2:10" ht="31.5" customHeight="1">
      <c r="B94" s="20" t="s">
        <v>182</v>
      </c>
      <c r="C94" s="5">
        <v>849</v>
      </c>
      <c r="D94" s="17" t="s">
        <v>152</v>
      </c>
      <c r="E94" s="17" t="s">
        <v>158</v>
      </c>
      <c r="F94" s="7" t="s">
        <v>251</v>
      </c>
      <c r="G94" s="7" t="s">
        <v>183</v>
      </c>
      <c r="H94" s="7">
        <v>7000</v>
      </c>
      <c r="I94" s="7">
        <v>7000</v>
      </c>
      <c r="J94" s="10"/>
    </row>
    <row r="95" spans="2:10">
      <c r="B95" s="18" t="s">
        <v>134</v>
      </c>
      <c r="C95" s="5">
        <v>849</v>
      </c>
      <c r="D95" s="17" t="s">
        <v>152</v>
      </c>
      <c r="E95" s="17" t="s">
        <v>160</v>
      </c>
      <c r="F95" s="7" t="s">
        <v>175</v>
      </c>
      <c r="G95" s="7" t="s">
        <v>174</v>
      </c>
      <c r="H95" s="15">
        <f t="shared" ref="H95:I97" si="3">H96</f>
        <v>100</v>
      </c>
      <c r="I95" s="15">
        <f t="shared" si="3"/>
        <v>100</v>
      </c>
      <c r="J95" s="10"/>
    </row>
    <row r="96" spans="2:10" ht="31.5">
      <c r="B96" s="20" t="s">
        <v>218</v>
      </c>
      <c r="C96" s="5">
        <v>849</v>
      </c>
      <c r="D96" s="17" t="s">
        <v>152</v>
      </c>
      <c r="E96" s="17" t="s">
        <v>160</v>
      </c>
      <c r="F96" s="7" t="s">
        <v>219</v>
      </c>
      <c r="G96" s="7" t="s">
        <v>174</v>
      </c>
      <c r="H96" s="7">
        <f t="shared" si="3"/>
        <v>100</v>
      </c>
      <c r="I96" s="7">
        <f t="shared" si="3"/>
        <v>100</v>
      </c>
      <c r="J96" s="10"/>
    </row>
    <row r="97" spans="2:10" ht="31.5" customHeight="1">
      <c r="B97" s="20" t="s">
        <v>252</v>
      </c>
      <c r="C97" s="5">
        <v>849</v>
      </c>
      <c r="D97" s="17" t="s">
        <v>152</v>
      </c>
      <c r="E97" s="17" t="s">
        <v>160</v>
      </c>
      <c r="F97" s="7" t="s">
        <v>253</v>
      </c>
      <c r="G97" s="7" t="s">
        <v>174</v>
      </c>
      <c r="H97" s="7">
        <f t="shared" si="3"/>
        <v>100</v>
      </c>
      <c r="I97" s="7">
        <f t="shared" si="3"/>
        <v>100</v>
      </c>
      <c r="J97" s="10"/>
    </row>
    <row r="98" spans="2:10" ht="31.5" customHeight="1">
      <c r="B98" s="20" t="s">
        <v>182</v>
      </c>
      <c r="C98" s="5">
        <v>849</v>
      </c>
      <c r="D98" s="17" t="s">
        <v>152</v>
      </c>
      <c r="E98" s="17" t="s">
        <v>160</v>
      </c>
      <c r="F98" s="7" t="s">
        <v>253</v>
      </c>
      <c r="G98" s="17" t="s">
        <v>183</v>
      </c>
      <c r="H98" s="7">
        <v>100</v>
      </c>
      <c r="I98" s="7">
        <v>100</v>
      </c>
      <c r="J98" s="10"/>
    </row>
    <row r="99" spans="2:10">
      <c r="B99" s="21" t="s">
        <v>135</v>
      </c>
      <c r="C99" s="5">
        <v>849</v>
      </c>
      <c r="D99" s="17" t="s">
        <v>159</v>
      </c>
      <c r="E99" s="17" t="s">
        <v>174</v>
      </c>
      <c r="F99" s="7" t="s">
        <v>175</v>
      </c>
      <c r="G99" s="7" t="s">
        <v>174</v>
      </c>
      <c r="H99" s="15">
        <f>SUM(H100,H109,H136)</f>
        <v>87381.300000000017</v>
      </c>
      <c r="I99" s="15">
        <f>SUM(I100,I109,I136)</f>
        <v>23005.7</v>
      </c>
      <c r="J99" s="10"/>
    </row>
    <row r="100" spans="2:10">
      <c r="B100" s="20" t="s">
        <v>136</v>
      </c>
      <c r="C100" s="5">
        <v>849</v>
      </c>
      <c r="D100" s="17" t="s">
        <v>159</v>
      </c>
      <c r="E100" s="17" t="s">
        <v>150</v>
      </c>
      <c r="F100" s="7" t="s">
        <v>175</v>
      </c>
      <c r="G100" s="7" t="s">
        <v>174</v>
      </c>
      <c r="H100" s="7">
        <f>H101</f>
        <v>2400</v>
      </c>
      <c r="I100" s="7">
        <f>I101</f>
        <v>2400</v>
      </c>
      <c r="J100" s="10"/>
    </row>
    <row r="101" spans="2:10" ht="31.5">
      <c r="B101" s="20" t="s">
        <v>254</v>
      </c>
      <c r="C101" s="5">
        <v>849</v>
      </c>
      <c r="D101" s="17" t="s">
        <v>159</v>
      </c>
      <c r="E101" s="17" t="s">
        <v>150</v>
      </c>
      <c r="F101" s="7" t="s">
        <v>255</v>
      </c>
      <c r="G101" s="7" t="s">
        <v>174</v>
      </c>
      <c r="H101" s="7">
        <f>H102</f>
        <v>2400</v>
      </c>
      <c r="I101" s="7">
        <f>I102</f>
        <v>2400</v>
      </c>
      <c r="J101" s="10"/>
    </row>
    <row r="102" spans="2:10">
      <c r="B102" s="20" t="s">
        <v>256</v>
      </c>
      <c r="C102" s="5">
        <v>849</v>
      </c>
      <c r="D102" s="17" t="s">
        <v>159</v>
      </c>
      <c r="E102" s="17" t="s">
        <v>150</v>
      </c>
      <c r="F102" s="7" t="s">
        <v>257</v>
      </c>
      <c r="G102" s="7" t="s">
        <v>174</v>
      </c>
      <c r="H102" s="7">
        <f>SUM(H103,H105,H107)</f>
        <v>2400</v>
      </c>
      <c r="I102" s="7">
        <f>SUM(I103,I105,I107)</f>
        <v>2400</v>
      </c>
      <c r="J102" s="10"/>
    </row>
    <row r="103" spans="2:10" ht="31.5">
      <c r="B103" s="20" t="s">
        <v>258</v>
      </c>
      <c r="C103" s="5">
        <v>849</v>
      </c>
      <c r="D103" s="17" t="s">
        <v>159</v>
      </c>
      <c r="E103" s="17" t="s">
        <v>150</v>
      </c>
      <c r="F103" s="7" t="s">
        <v>259</v>
      </c>
      <c r="G103" s="7" t="s">
        <v>174</v>
      </c>
      <c r="H103" s="7">
        <f>H104</f>
        <v>1000</v>
      </c>
      <c r="I103" s="7">
        <f>I104</f>
        <v>1000</v>
      </c>
      <c r="J103" s="10"/>
    </row>
    <row r="104" spans="2:10" ht="31.5" customHeight="1">
      <c r="B104" s="20" t="s">
        <v>182</v>
      </c>
      <c r="C104" s="5">
        <v>849</v>
      </c>
      <c r="D104" s="17" t="s">
        <v>159</v>
      </c>
      <c r="E104" s="17" t="s">
        <v>150</v>
      </c>
      <c r="F104" s="7" t="s">
        <v>259</v>
      </c>
      <c r="G104" s="7" t="s">
        <v>183</v>
      </c>
      <c r="H104" s="7">
        <v>1000</v>
      </c>
      <c r="I104" s="7">
        <v>1000</v>
      </c>
      <c r="J104" s="10"/>
    </row>
    <row r="105" spans="2:10">
      <c r="B105" s="20" t="s">
        <v>260</v>
      </c>
      <c r="C105" s="5">
        <v>849</v>
      </c>
      <c r="D105" s="17" t="s">
        <v>159</v>
      </c>
      <c r="E105" s="17" t="s">
        <v>150</v>
      </c>
      <c r="F105" s="7" t="s">
        <v>261</v>
      </c>
      <c r="G105" s="7" t="s">
        <v>174</v>
      </c>
      <c r="H105" s="7">
        <f>H106</f>
        <v>600</v>
      </c>
      <c r="I105" s="7">
        <f>I106</f>
        <v>600</v>
      </c>
      <c r="J105" s="10"/>
    </row>
    <row r="106" spans="2:10" ht="31.5" customHeight="1">
      <c r="B106" s="20" t="s">
        <v>182</v>
      </c>
      <c r="C106" s="5">
        <v>849</v>
      </c>
      <c r="D106" s="17" t="s">
        <v>159</v>
      </c>
      <c r="E106" s="17" t="s">
        <v>150</v>
      </c>
      <c r="F106" s="7" t="s">
        <v>261</v>
      </c>
      <c r="G106" s="7" t="s">
        <v>183</v>
      </c>
      <c r="H106" s="7">
        <v>600</v>
      </c>
      <c r="I106" s="7">
        <v>600</v>
      </c>
      <c r="J106" s="10"/>
    </row>
    <row r="107" spans="2:10">
      <c r="B107" s="16" t="s">
        <v>262</v>
      </c>
      <c r="C107" s="5">
        <v>849</v>
      </c>
      <c r="D107" s="17" t="s">
        <v>159</v>
      </c>
      <c r="E107" s="17" t="s">
        <v>150</v>
      </c>
      <c r="F107" s="7" t="s">
        <v>263</v>
      </c>
      <c r="G107" s="7" t="s">
        <v>174</v>
      </c>
      <c r="H107" s="7">
        <f>H108</f>
        <v>800</v>
      </c>
      <c r="I107" s="7">
        <f>I108</f>
        <v>800</v>
      </c>
      <c r="J107" s="10"/>
    </row>
    <row r="108" spans="2:10" ht="31.5" customHeight="1">
      <c r="B108" s="20" t="s">
        <v>182</v>
      </c>
      <c r="C108" s="5">
        <v>849</v>
      </c>
      <c r="D108" s="17" t="s">
        <v>159</v>
      </c>
      <c r="E108" s="17" t="s">
        <v>150</v>
      </c>
      <c r="F108" s="7" t="s">
        <v>263</v>
      </c>
      <c r="G108" s="7" t="s">
        <v>183</v>
      </c>
      <c r="H108" s="7">
        <v>800</v>
      </c>
      <c r="I108" s="7">
        <v>800</v>
      </c>
      <c r="J108" s="10"/>
    </row>
    <row r="109" spans="2:10">
      <c r="B109" s="21" t="s">
        <v>137</v>
      </c>
      <c r="C109" s="5">
        <v>849</v>
      </c>
      <c r="D109" s="17" t="s">
        <v>159</v>
      </c>
      <c r="E109" s="17" t="s">
        <v>161</v>
      </c>
      <c r="F109" s="7" t="s">
        <v>175</v>
      </c>
      <c r="G109" s="7" t="s">
        <v>174</v>
      </c>
      <c r="H109" s="15">
        <f>SUM(H110,H132)</f>
        <v>69644.200000000012</v>
      </c>
      <c r="I109" s="15">
        <f>SUM(I110,I132)</f>
        <v>5699</v>
      </c>
      <c r="J109" s="10"/>
    </row>
    <row r="110" spans="2:10" ht="78.75" customHeight="1">
      <c r="B110" s="20" t="s">
        <v>370</v>
      </c>
      <c r="C110" s="5">
        <v>849</v>
      </c>
      <c r="D110" s="17" t="s">
        <v>159</v>
      </c>
      <c r="E110" s="17" t="s">
        <v>161</v>
      </c>
      <c r="F110" s="39" t="s">
        <v>371</v>
      </c>
      <c r="G110" s="7" t="s">
        <v>174</v>
      </c>
      <c r="H110" s="7">
        <f>SUM(H111,H123)</f>
        <v>67956.100000000006</v>
      </c>
      <c r="I110" s="7">
        <f>SUM(I111,I123)</f>
        <v>630</v>
      </c>
      <c r="J110" s="10"/>
    </row>
    <row r="111" spans="2:10" ht="47.25" customHeight="1">
      <c r="B111" s="20" t="s">
        <v>265</v>
      </c>
      <c r="C111" s="5">
        <v>849</v>
      </c>
      <c r="D111" s="17" t="s">
        <v>159</v>
      </c>
      <c r="E111" s="17" t="s">
        <v>161</v>
      </c>
      <c r="F111" s="39" t="s">
        <v>372</v>
      </c>
      <c r="G111" s="7" t="s">
        <v>174</v>
      </c>
      <c r="H111" s="7">
        <f>SUM(H112,H117,H120)</f>
        <v>67756.100000000006</v>
      </c>
      <c r="I111" s="7">
        <f>SUM(I112,I117,I120)</f>
        <v>430</v>
      </c>
      <c r="J111" s="10"/>
    </row>
    <row r="112" spans="2:10" ht="47.25" hidden="1" customHeight="1">
      <c r="B112" s="20" t="s">
        <v>267</v>
      </c>
      <c r="C112" s="5">
        <v>849</v>
      </c>
      <c r="D112" s="17" t="s">
        <v>159</v>
      </c>
      <c r="E112" s="17" t="s">
        <v>161</v>
      </c>
      <c r="F112" s="39" t="s">
        <v>380</v>
      </c>
      <c r="G112" s="7" t="s">
        <v>174</v>
      </c>
      <c r="H112" s="7">
        <f>SUM(H113,H115,)</f>
        <v>0</v>
      </c>
      <c r="I112" s="7">
        <f>SUM(I113,I115,)</f>
        <v>0</v>
      </c>
      <c r="J112" s="10"/>
    </row>
    <row r="113" spans="2:10" ht="31.5" hidden="1" customHeight="1">
      <c r="B113" s="20" t="s">
        <v>269</v>
      </c>
      <c r="C113" s="5">
        <v>849</v>
      </c>
      <c r="D113" s="17" t="s">
        <v>159</v>
      </c>
      <c r="E113" s="17" t="s">
        <v>161</v>
      </c>
      <c r="F113" s="39" t="s">
        <v>381</v>
      </c>
      <c r="G113" s="7" t="s">
        <v>174</v>
      </c>
      <c r="H113" s="7">
        <f>H114</f>
        <v>0</v>
      </c>
      <c r="I113" s="7">
        <f>I114</f>
        <v>0</v>
      </c>
      <c r="J113" s="10"/>
    </row>
    <row r="114" spans="2:10" ht="15.75" hidden="1" customHeight="1">
      <c r="B114" s="20" t="s">
        <v>271</v>
      </c>
      <c r="C114" s="5">
        <v>849</v>
      </c>
      <c r="D114" s="17" t="s">
        <v>159</v>
      </c>
      <c r="E114" s="17" t="s">
        <v>161</v>
      </c>
      <c r="F114" s="39" t="s">
        <v>381</v>
      </c>
      <c r="G114" s="7" t="s">
        <v>272</v>
      </c>
      <c r="H114" s="7"/>
      <c r="I114" s="7"/>
      <c r="J114" s="10"/>
    </row>
    <row r="115" spans="2:10" ht="47.25" hidden="1" customHeight="1">
      <c r="B115" s="20" t="s">
        <v>273</v>
      </c>
      <c r="C115" s="5">
        <v>849</v>
      </c>
      <c r="D115" s="17" t="s">
        <v>159</v>
      </c>
      <c r="E115" s="17" t="s">
        <v>161</v>
      </c>
      <c r="F115" s="39" t="s">
        <v>382</v>
      </c>
      <c r="G115" s="7" t="s">
        <v>174</v>
      </c>
      <c r="H115" s="7">
        <f>H116</f>
        <v>0</v>
      </c>
      <c r="I115" s="7">
        <f>I116</f>
        <v>0</v>
      </c>
      <c r="J115" s="10"/>
    </row>
    <row r="116" spans="2:10" ht="15.75" hidden="1" customHeight="1">
      <c r="B116" s="20" t="s">
        <v>271</v>
      </c>
      <c r="C116" s="5">
        <v>849</v>
      </c>
      <c r="D116" s="17" t="s">
        <v>159</v>
      </c>
      <c r="E116" s="17" t="s">
        <v>161</v>
      </c>
      <c r="F116" s="39" t="s">
        <v>382</v>
      </c>
      <c r="G116" s="7" t="s">
        <v>272</v>
      </c>
      <c r="H116" s="7"/>
      <c r="I116" s="7"/>
      <c r="J116" s="10"/>
    </row>
    <row r="117" spans="2:10" ht="31.5">
      <c r="B117" s="20" t="s">
        <v>275</v>
      </c>
      <c r="C117" s="5">
        <v>849</v>
      </c>
      <c r="D117" s="17" t="s">
        <v>159</v>
      </c>
      <c r="E117" s="17" t="s">
        <v>161</v>
      </c>
      <c r="F117" s="39" t="s">
        <v>373</v>
      </c>
      <c r="G117" s="7" t="s">
        <v>174</v>
      </c>
      <c r="H117" s="7">
        <f>H118</f>
        <v>430</v>
      </c>
      <c r="I117" s="7">
        <f>I118</f>
        <v>430</v>
      </c>
      <c r="J117" s="10"/>
    </row>
    <row r="118" spans="2:10" ht="31.5">
      <c r="B118" s="20" t="s">
        <v>277</v>
      </c>
      <c r="C118" s="5">
        <v>849</v>
      </c>
      <c r="D118" s="17" t="s">
        <v>159</v>
      </c>
      <c r="E118" s="17" t="s">
        <v>161</v>
      </c>
      <c r="F118" s="39" t="s">
        <v>374</v>
      </c>
      <c r="G118" s="7" t="s">
        <v>174</v>
      </c>
      <c r="H118" s="7">
        <f>H119</f>
        <v>430</v>
      </c>
      <c r="I118" s="7">
        <f>I119</f>
        <v>430</v>
      </c>
      <c r="J118" s="10"/>
    </row>
    <row r="119" spans="2:10" ht="31.5" customHeight="1">
      <c r="B119" s="20" t="s">
        <v>182</v>
      </c>
      <c r="C119" s="5">
        <v>849</v>
      </c>
      <c r="D119" s="17" t="s">
        <v>159</v>
      </c>
      <c r="E119" s="17" t="s">
        <v>161</v>
      </c>
      <c r="F119" s="39" t="s">
        <v>374</v>
      </c>
      <c r="G119" s="7" t="s">
        <v>183</v>
      </c>
      <c r="H119" s="7">
        <v>430</v>
      </c>
      <c r="I119" s="7">
        <v>430</v>
      </c>
      <c r="J119" s="10"/>
    </row>
    <row r="120" spans="2:10" ht="63">
      <c r="B120" s="20" t="s">
        <v>345</v>
      </c>
      <c r="C120" s="5">
        <v>849</v>
      </c>
      <c r="D120" s="17" t="s">
        <v>159</v>
      </c>
      <c r="E120" s="17" t="s">
        <v>161</v>
      </c>
      <c r="F120" s="39" t="s">
        <v>375</v>
      </c>
      <c r="G120" s="7" t="s">
        <v>174</v>
      </c>
      <c r="H120" s="7">
        <f>H121</f>
        <v>67326.100000000006</v>
      </c>
      <c r="I120" s="7">
        <f>I121</f>
        <v>0</v>
      </c>
      <c r="J120" s="10"/>
    </row>
    <row r="121" spans="2:10" ht="31.5" customHeight="1">
      <c r="B121" s="20" t="s">
        <v>386</v>
      </c>
      <c r="C121" s="5">
        <v>849</v>
      </c>
      <c r="D121" s="17" t="s">
        <v>159</v>
      </c>
      <c r="E121" s="17" t="s">
        <v>161</v>
      </c>
      <c r="F121" s="39" t="s">
        <v>376</v>
      </c>
      <c r="G121" s="7" t="s">
        <v>174</v>
      </c>
      <c r="H121" s="7">
        <f>H122</f>
        <v>67326.100000000006</v>
      </c>
      <c r="I121" s="7">
        <f>I122</f>
        <v>0</v>
      </c>
      <c r="J121" s="10"/>
    </row>
    <row r="122" spans="2:10">
      <c r="B122" s="20" t="s">
        <v>271</v>
      </c>
      <c r="C122" s="5">
        <v>849</v>
      </c>
      <c r="D122" s="17" t="s">
        <v>159</v>
      </c>
      <c r="E122" s="17" t="s">
        <v>161</v>
      </c>
      <c r="F122" s="39" t="s">
        <v>376</v>
      </c>
      <c r="G122" s="7" t="s">
        <v>272</v>
      </c>
      <c r="H122" s="7">
        <f>1400+63948.3+1977.8</f>
        <v>67326.100000000006</v>
      </c>
      <c r="I122" s="7">
        <v>0</v>
      </c>
      <c r="J122" s="10"/>
    </row>
    <row r="123" spans="2:10" ht="47.25" customHeight="1">
      <c r="B123" s="20" t="s">
        <v>282</v>
      </c>
      <c r="C123" s="5">
        <v>849</v>
      </c>
      <c r="D123" s="17" t="s">
        <v>159</v>
      </c>
      <c r="E123" s="17" t="s">
        <v>161</v>
      </c>
      <c r="F123" s="39" t="s">
        <v>377</v>
      </c>
      <c r="G123" s="7" t="s">
        <v>174</v>
      </c>
      <c r="H123" s="7">
        <f>SUM(H124,H129)</f>
        <v>200</v>
      </c>
      <c r="I123" s="7">
        <f>SUM(I124,I129)</f>
        <v>200</v>
      </c>
      <c r="J123" s="10"/>
    </row>
    <row r="124" spans="2:10" ht="47.25" hidden="1" customHeight="1">
      <c r="B124" s="20" t="s">
        <v>284</v>
      </c>
      <c r="C124" s="5">
        <v>849</v>
      </c>
      <c r="D124" s="17" t="s">
        <v>159</v>
      </c>
      <c r="E124" s="17" t="s">
        <v>161</v>
      </c>
      <c r="F124" s="39" t="s">
        <v>383</v>
      </c>
      <c r="G124" s="7" t="s">
        <v>174</v>
      </c>
      <c r="H124" s="7">
        <f>SUM(H125,H127)</f>
        <v>0</v>
      </c>
      <c r="I124" s="7">
        <f>SUM(I125,I127)</f>
        <v>0</v>
      </c>
      <c r="J124" s="10"/>
    </row>
    <row r="125" spans="2:10" ht="47.25" hidden="1" customHeight="1">
      <c r="B125" s="20" t="s">
        <v>286</v>
      </c>
      <c r="C125" s="5">
        <v>849</v>
      </c>
      <c r="D125" s="17" t="s">
        <v>159</v>
      </c>
      <c r="E125" s="17" t="s">
        <v>161</v>
      </c>
      <c r="F125" s="39" t="s">
        <v>384</v>
      </c>
      <c r="G125" s="7" t="s">
        <v>174</v>
      </c>
      <c r="H125" s="7">
        <f>H126</f>
        <v>0</v>
      </c>
      <c r="I125" s="7">
        <f>I126</f>
        <v>0</v>
      </c>
      <c r="J125" s="10"/>
    </row>
    <row r="126" spans="2:10" ht="15.75" hidden="1" customHeight="1">
      <c r="B126" s="20" t="s">
        <v>271</v>
      </c>
      <c r="C126" s="5">
        <v>849</v>
      </c>
      <c r="D126" s="17" t="s">
        <v>159</v>
      </c>
      <c r="E126" s="17" t="s">
        <v>161</v>
      </c>
      <c r="F126" s="39" t="s">
        <v>384</v>
      </c>
      <c r="G126" s="7" t="s">
        <v>272</v>
      </c>
      <c r="H126" s="7"/>
      <c r="I126" s="7"/>
      <c r="J126" s="10"/>
    </row>
    <row r="127" spans="2:10" ht="47.25" hidden="1" customHeight="1">
      <c r="B127" s="20" t="s">
        <v>288</v>
      </c>
      <c r="C127" s="5">
        <v>849</v>
      </c>
      <c r="D127" s="17" t="s">
        <v>159</v>
      </c>
      <c r="E127" s="17" t="s">
        <v>161</v>
      </c>
      <c r="F127" s="39" t="s">
        <v>385</v>
      </c>
      <c r="G127" s="7" t="s">
        <v>174</v>
      </c>
      <c r="H127" s="7">
        <f>H128</f>
        <v>0</v>
      </c>
      <c r="I127" s="7">
        <f>I128</f>
        <v>0</v>
      </c>
      <c r="J127" s="10"/>
    </row>
    <row r="128" spans="2:10" ht="15.75" hidden="1" customHeight="1">
      <c r="B128" s="20" t="s">
        <v>271</v>
      </c>
      <c r="C128" s="5">
        <v>849</v>
      </c>
      <c r="D128" s="17" t="s">
        <v>159</v>
      </c>
      <c r="E128" s="17" t="s">
        <v>161</v>
      </c>
      <c r="F128" s="39" t="s">
        <v>385</v>
      </c>
      <c r="G128" s="7" t="s">
        <v>272</v>
      </c>
      <c r="H128" s="7"/>
      <c r="I128" s="7"/>
      <c r="J128" s="10"/>
    </row>
    <row r="129" spans="2:10" ht="31.5">
      <c r="B129" s="20" t="s">
        <v>360</v>
      </c>
      <c r="C129" s="5">
        <v>849</v>
      </c>
      <c r="D129" s="17" t="s">
        <v>159</v>
      </c>
      <c r="E129" s="17" t="s">
        <v>161</v>
      </c>
      <c r="F129" s="39" t="s">
        <v>378</v>
      </c>
      <c r="G129" s="7" t="s">
        <v>174</v>
      </c>
      <c r="H129" s="7">
        <f>SUM(H130)</f>
        <v>200</v>
      </c>
      <c r="I129" s="7">
        <f>SUM(I130)</f>
        <v>200</v>
      </c>
      <c r="J129" s="10"/>
    </row>
    <row r="130" spans="2:10" ht="31.5">
      <c r="B130" s="20" t="s">
        <v>291</v>
      </c>
      <c r="C130" s="5">
        <v>849</v>
      </c>
      <c r="D130" s="17" t="s">
        <v>159</v>
      </c>
      <c r="E130" s="17" t="s">
        <v>161</v>
      </c>
      <c r="F130" s="39" t="s">
        <v>379</v>
      </c>
      <c r="G130" s="7" t="s">
        <v>174</v>
      </c>
      <c r="H130" s="7">
        <f>H131</f>
        <v>200</v>
      </c>
      <c r="I130" s="7">
        <f>I131</f>
        <v>200</v>
      </c>
      <c r="J130" s="10"/>
    </row>
    <row r="131" spans="2:10" ht="31.5" customHeight="1">
      <c r="B131" s="20" t="s">
        <v>182</v>
      </c>
      <c r="C131" s="5">
        <v>849</v>
      </c>
      <c r="D131" s="17" t="s">
        <v>159</v>
      </c>
      <c r="E131" s="17" t="s">
        <v>161</v>
      </c>
      <c r="F131" s="39" t="s">
        <v>379</v>
      </c>
      <c r="G131" s="7" t="s">
        <v>183</v>
      </c>
      <c r="H131" s="7">
        <v>200</v>
      </c>
      <c r="I131" s="7">
        <v>200</v>
      </c>
      <c r="J131" s="10"/>
    </row>
    <row r="132" spans="2:10" ht="31.5">
      <c r="B132" s="20" t="s">
        <v>254</v>
      </c>
      <c r="C132" s="5">
        <v>849</v>
      </c>
      <c r="D132" s="17" t="s">
        <v>159</v>
      </c>
      <c r="E132" s="17" t="s">
        <v>161</v>
      </c>
      <c r="F132" s="7" t="s">
        <v>255</v>
      </c>
      <c r="G132" s="7" t="s">
        <v>174</v>
      </c>
      <c r="H132" s="7">
        <f t="shared" ref="H132:I134" si="4">H133</f>
        <v>1688.1000000000001</v>
      </c>
      <c r="I132" s="7">
        <f t="shared" si="4"/>
        <v>5069</v>
      </c>
      <c r="J132" s="10"/>
    </row>
    <row r="133" spans="2:10">
      <c r="B133" s="20" t="s">
        <v>293</v>
      </c>
      <c r="C133" s="5">
        <v>849</v>
      </c>
      <c r="D133" s="17" t="s">
        <v>159</v>
      </c>
      <c r="E133" s="17" t="s">
        <v>161</v>
      </c>
      <c r="F133" s="7" t="s">
        <v>294</v>
      </c>
      <c r="G133" s="7" t="s">
        <v>174</v>
      </c>
      <c r="H133" s="7">
        <f t="shared" si="4"/>
        <v>1688.1000000000001</v>
      </c>
      <c r="I133" s="7">
        <f t="shared" si="4"/>
        <v>5069</v>
      </c>
      <c r="J133" s="10"/>
    </row>
    <row r="134" spans="2:10">
      <c r="B134" s="20" t="s">
        <v>295</v>
      </c>
      <c r="C134" s="5">
        <v>849</v>
      </c>
      <c r="D134" s="17" t="s">
        <v>159</v>
      </c>
      <c r="E134" s="17" t="s">
        <v>161</v>
      </c>
      <c r="F134" s="7" t="s">
        <v>296</v>
      </c>
      <c r="G134" s="7" t="s">
        <v>174</v>
      </c>
      <c r="H134" s="7">
        <f t="shared" si="4"/>
        <v>1688.1000000000001</v>
      </c>
      <c r="I134" s="7">
        <f t="shared" si="4"/>
        <v>5069</v>
      </c>
      <c r="J134" s="10"/>
    </row>
    <row r="135" spans="2:10" ht="31.5" customHeight="1">
      <c r="B135" s="20" t="s">
        <v>182</v>
      </c>
      <c r="C135" s="5">
        <v>849</v>
      </c>
      <c r="D135" s="17" t="s">
        <v>159</v>
      </c>
      <c r="E135" s="17" t="s">
        <v>161</v>
      </c>
      <c r="F135" s="7" t="s">
        <v>296</v>
      </c>
      <c r="G135" s="7" t="s">
        <v>183</v>
      </c>
      <c r="H135" s="7">
        <f>3665.9-1977.8</f>
        <v>1688.1000000000001</v>
      </c>
      <c r="I135" s="7">
        <v>5069</v>
      </c>
      <c r="J135" s="10"/>
    </row>
    <row r="136" spans="2:10">
      <c r="B136" s="21" t="s">
        <v>138</v>
      </c>
      <c r="C136" s="5">
        <v>849</v>
      </c>
      <c r="D136" s="17" t="s">
        <v>159</v>
      </c>
      <c r="E136" s="17" t="s">
        <v>151</v>
      </c>
      <c r="F136" s="7" t="s">
        <v>175</v>
      </c>
      <c r="G136" s="7" t="s">
        <v>174</v>
      </c>
      <c r="H136" s="15">
        <f>SUM(H137,H143)</f>
        <v>15337.1</v>
      </c>
      <c r="I136" s="15">
        <f>SUM(I137,I143)</f>
        <v>14906.7</v>
      </c>
      <c r="J136" s="10"/>
    </row>
    <row r="137" spans="2:10" ht="15.75" hidden="1" customHeight="1">
      <c r="B137" s="20" t="s">
        <v>193</v>
      </c>
      <c r="C137" s="5">
        <v>849</v>
      </c>
      <c r="D137" s="17" t="s">
        <v>159</v>
      </c>
      <c r="E137" s="17" t="s">
        <v>151</v>
      </c>
      <c r="F137" s="7" t="s">
        <v>189</v>
      </c>
      <c r="G137" s="7" t="s">
        <v>174</v>
      </c>
      <c r="H137" s="7">
        <f>SUM(H138,H141)</f>
        <v>0</v>
      </c>
      <c r="I137" s="7">
        <f>SUM(I138,I141)</f>
        <v>0</v>
      </c>
      <c r="J137" s="10"/>
    </row>
    <row r="138" spans="2:10" ht="47.25" hidden="1" customHeight="1">
      <c r="B138" s="20" t="s">
        <v>297</v>
      </c>
      <c r="C138" s="5">
        <v>849</v>
      </c>
      <c r="D138" s="17" t="s">
        <v>159</v>
      </c>
      <c r="E138" s="17" t="s">
        <v>151</v>
      </c>
      <c r="F138" s="7" t="s">
        <v>298</v>
      </c>
      <c r="G138" s="7" t="s">
        <v>174</v>
      </c>
      <c r="H138" s="7">
        <f>H139</f>
        <v>0</v>
      </c>
      <c r="I138" s="7">
        <f>I139</f>
        <v>0</v>
      </c>
      <c r="J138" s="10"/>
    </row>
    <row r="139" spans="2:10" ht="63" hidden="1" customHeight="1">
      <c r="B139" s="20" t="s">
        <v>299</v>
      </c>
      <c r="C139" s="5">
        <v>849</v>
      </c>
      <c r="D139" s="17" t="s">
        <v>159</v>
      </c>
      <c r="E139" s="17" t="s">
        <v>151</v>
      </c>
      <c r="F139" s="7" t="s">
        <v>300</v>
      </c>
      <c r="G139" s="7" t="s">
        <v>174</v>
      </c>
      <c r="H139" s="7">
        <f>H140</f>
        <v>0</v>
      </c>
      <c r="I139" s="7">
        <f>I140</f>
        <v>0</v>
      </c>
      <c r="J139" s="10"/>
    </row>
    <row r="140" spans="2:10" ht="15.75" hidden="1" customHeight="1">
      <c r="B140" s="20" t="s">
        <v>193</v>
      </c>
      <c r="C140" s="5">
        <v>849</v>
      </c>
      <c r="D140" s="17" t="s">
        <v>159</v>
      </c>
      <c r="E140" s="17" t="s">
        <v>151</v>
      </c>
      <c r="F140" s="7" t="s">
        <v>300</v>
      </c>
      <c r="G140" s="7" t="s">
        <v>194</v>
      </c>
      <c r="H140" s="7"/>
      <c r="I140" s="7"/>
      <c r="J140" s="10"/>
    </row>
    <row r="141" spans="2:10" ht="63" hidden="1" customHeight="1">
      <c r="B141" s="20" t="s">
        <v>301</v>
      </c>
      <c r="C141" s="5">
        <v>849</v>
      </c>
      <c r="D141" s="17" t="s">
        <v>159</v>
      </c>
      <c r="E141" s="17" t="s">
        <v>151</v>
      </c>
      <c r="F141" s="7" t="s">
        <v>302</v>
      </c>
      <c r="G141" s="7" t="s">
        <v>174</v>
      </c>
      <c r="H141" s="7">
        <f>H142</f>
        <v>0</v>
      </c>
      <c r="I141" s="7">
        <f>I142</f>
        <v>0</v>
      </c>
      <c r="J141" s="10"/>
    </row>
    <row r="142" spans="2:10" ht="15.75" hidden="1" customHeight="1">
      <c r="B142" s="20" t="s">
        <v>193</v>
      </c>
      <c r="C142" s="5">
        <v>849</v>
      </c>
      <c r="D142" s="17" t="s">
        <v>159</v>
      </c>
      <c r="E142" s="17" t="s">
        <v>151</v>
      </c>
      <c r="F142" s="7" t="s">
        <v>302</v>
      </c>
      <c r="G142" s="7" t="s">
        <v>194</v>
      </c>
      <c r="H142" s="7"/>
      <c r="I142" s="7"/>
      <c r="J142" s="10"/>
    </row>
    <row r="143" spans="2:10" ht="31.5">
      <c r="B143" s="20" t="s">
        <v>254</v>
      </c>
      <c r="C143" s="5">
        <v>849</v>
      </c>
      <c r="D143" s="17" t="s">
        <v>159</v>
      </c>
      <c r="E143" s="17" t="s">
        <v>151</v>
      </c>
      <c r="F143" s="7" t="s">
        <v>255</v>
      </c>
      <c r="G143" s="7" t="s">
        <v>174</v>
      </c>
      <c r="H143" s="7">
        <f>H144</f>
        <v>15337.1</v>
      </c>
      <c r="I143" s="7">
        <f>I144</f>
        <v>14906.7</v>
      </c>
      <c r="J143" s="10"/>
    </row>
    <row r="144" spans="2:10">
      <c r="B144" s="20" t="s">
        <v>303</v>
      </c>
      <c r="C144" s="5">
        <v>849</v>
      </c>
      <c r="D144" s="17" t="s">
        <v>159</v>
      </c>
      <c r="E144" s="17" t="s">
        <v>151</v>
      </c>
      <c r="F144" s="7" t="s">
        <v>304</v>
      </c>
      <c r="G144" s="7" t="s">
        <v>174</v>
      </c>
      <c r="H144" s="7">
        <f>SUM(H145,H147,H149,H151,H153)</f>
        <v>15337.1</v>
      </c>
      <c r="I144" s="7">
        <f>SUM(I145,I147,I149,I151,I153)</f>
        <v>14906.7</v>
      </c>
      <c r="J144" s="10"/>
    </row>
    <row r="145" spans="2:10">
      <c r="B145" s="20" t="s">
        <v>305</v>
      </c>
      <c r="C145" s="5">
        <v>849</v>
      </c>
      <c r="D145" s="17" t="s">
        <v>159</v>
      </c>
      <c r="E145" s="17" t="s">
        <v>151</v>
      </c>
      <c r="F145" s="7" t="s">
        <v>306</v>
      </c>
      <c r="G145" s="7" t="s">
        <v>174</v>
      </c>
      <c r="H145" s="7">
        <f>H146</f>
        <v>5000</v>
      </c>
      <c r="I145" s="7">
        <f>I146</f>
        <v>5000</v>
      </c>
      <c r="J145" s="10"/>
    </row>
    <row r="146" spans="2:10" ht="31.5" customHeight="1">
      <c r="B146" s="20" t="s">
        <v>182</v>
      </c>
      <c r="C146" s="5">
        <v>849</v>
      </c>
      <c r="D146" s="17" t="s">
        <v>159</v>
      </c>
      <c r="E146" s="17" t="s">
        <v>151</v>
      </c>
      <c r="F146" s="7" t="s">
        <v>306</v>
      </c>
      <c r="G146" s="7" t="s">
        <v>183</v>
      </c>
      <c r="H146" s="7">
        <v>5000</v>
      </c>
      <c r="I146" s="7">
        <v>5000</v>
      </c>
      <c r="J146" s="10"/>
    </row>
    <row r="147" spans="2:10">
      <c r="B147" s="20" t="s">
        <v>307</v>
      </c>
      <c r="C147" s="5">
        <v>849</v>
      </c>
      <c r="D147" s="17" t="s">
        <v>159</v>
      </c>
      <c r="E147" s="17" t="s">
        <v>151</v>
      </c>
      <c r="F147" s="7" t="s">
        <v>308</v>
      </c>
      <c r="G147" s="7" t="s">
        <v>174</v>
      </c>
      <c r="H147" s="7">
        <f>H148</f>
        <v>1000</v>
      </c>
      <c r="I147" s="7">
        <f>I148</f>
        <v>1000</v>
      </c>
      <c r="J147" s="10"/>
    </row>
    <row r="148" spans="2:10" ht="31.5" customHeight="1">
      <c r="B148" s="20" t="s">
        <v>182</v>
      </c>
      <c r="C148" s="5">
        <v>849</v>
      </c>
      <c r="D148" s="17" t="s">
        <v>159</v>
      </c>
      <c r="E148" s="17" t="s">
        <v>151</v>
      </c>
      <c r="F148" s="7" t="s">
        <v>308</v>
      </c>
      <c r="G148" s="7" t="s">
        <v>183</v>
      </c>
      <c r="H148" s="7">
        <v>1000</v>
      </c>
      <c r="I148" s="7">
        <v>1000</v>
      </c>
      <c r="J148" s="10"/>
    </row>
    <row r="149" spans="2:10" ht="31.5">
      <c r="B149" s="20" t="s">
        <v>309</v>
      </c>
      <c r="C149" s="5">
        <v>849</v>
      </c>
      <c r="D149" s="17" t="s">
        <v>159</v>
      </c>
      <c r="E149" s="17" t="s">
        <v>151</v>
      </c>
      <c r="F149" s="7" t="s">
        <v>310</v>
      </c>
      <c r="G149" s="7" t="s">
        <v>174</v>
      </c>
      <c r="H149" s="7">
        <f>H150</f>
        <v>7926.9</v>
      </c>
      <c r="I149" s="7">
        <f>I150</f>
        <v>7496.5</v>
      </c>
      <c r="J149" s="10"/>
    </row>
    <row r="150" spans="2:10" ht="31.5" customHeight="1">
      <c r="B150" s="20" t="s">
        <v>182</v>
      </c>
      <c r="C150" s="5">
        <v>849</v>
      </c>
      <c r="D150" s="17" t="s">
        <v>159</v>
      </c>
      <c r="E150" s="17" t="s">
        <v>151</v>
      </c>
      <c r="F150" s="7" t="s">
        <v>310</v>
      </c>
      <c r="G150" s="7" t="s">
        <v>183</v>
      </c>
      <c r="H150" s="7">
        <f>5000+1518.7+1410.2-2</f>
        <v>7926.9</v>
      </c>
      <c r="I150" s="7">
        <f>5000+1518.7+500+0.6+479.2-2</f>
        <v>7496.5</v>
      </c>
      <c r="J150" s="10"/>
    </row>
    <row r="151" spans="2:10">
      <c r="B151" s="16" t="s">
        <v>311</v>
      </c>
      <c r="C151" s="5">
        <v>849</v>
      </c>
      <c r="D151" s="17" t="s">
        <v>159</v>
      </c>
      <c r="E151" s="17" t="s">
        <v>151</v>
      </c>
      <c r="F151" s="7" t="s">
        <v>312</v>
      </c>
      <c r="G151" s="7" t="s">
        <v>174</v>
      </c>
      <c r="H151" s="7">
        <f>H152</f>
        <v>1410.2</v>
      </c>
      <c r="I151" s="7">
        <f>I152</f>
        <v>1410.2</v>
      </c>
      <c r="J151" s="10"/>
    </row>
    <row r="152" spans="2:10" ht="31.5" customHeight="1">
      <c r="B152" s="20" t="s">
        <v>182</v>
      </c>
      <c r="C152" s="5">
        <v>849</v>
      </c>
      <c r="D152" s="17" t="s">
        <v>159</v>
      </c>
      <c r="E152" s="17" t="s">
        <v>151</v>
      </c>
      <c r="F152" s="7" t="s">
        <v>312</v>
      </c>
      <c r="G152" s="7" t="s">
        <v>183</v>
      </c>
      <c r="H152" s="7">
        <v>1410.2</v>
      </c>
      <c r="I152" s="7">
        <v>1410.2</v>
      </c>
      <c r="J152" s="10"/>
    </row>
    <row r="153" spans="2:10" ht="15.75" hidden="1" customHeight="1">
      <c r="B153" s="20" t="s">
        <v>313</v>
      </c>
      <c r="C153" s="5">
        <v>849</v>
      </c>
      <c r="D153" s="17" t="s">
        <v>159</v>
      </c>
      <c r="E153" s="17" t="s">
        <v>151</v>
      </c>
      <c r="F153" s="7" t="s">
        <v>314</v>
      </c>
      <c r="G153" s="7" t="s">
        <v>174</v>
      </c>
      <c r="H153" s="7">
        <f>H154</f>
        <v>0</v>
      </c>
      <c r="I153" s="7">
        <f>I154</f>
        <v>0</v>
      </c>
      <c r="J153" s="10"/>
    </row>
    <row r="154" spans="2:10" ht="63" hidden="1" customHeight="1">
      <c r="B154" s="20" t="s">
        <v>315</v>
      </c>
      <c r="C154" s="5">
        <v>849</v>
      </c>
      <c r="D154" s="17" t="s">
        <v>159</v>
      </c>
      <c r="E154" s="17" t="s">
        <v>151</v>
      </c>
      <c r="F154" s="7" t="s">
        <v>316</v>
      </c>
      <c r="G154" s="7" t="s">
        <v>174</v>
      </c>
      <c r="H154" s="7">
        <f>H155</f>
        <v>0</v>
      </c>
      <c r="I154" s="7">
        <f>I155</f>
        <v>0</v>
      </c>
      <c r="J154" s="10"/>
    </row>
    <row r="155" spans="2:10" ht="15.75" hidden="1" customHeight="1">
      <c r="B155" s="20" t="s">
        <v>271</v>
      </c>
      <c r="C155" s="5">
        <v>849</v>
      </c>
      <c r="D155" s="17" t="s">
        <v>159</v>
      </c>
      <c r="E155" s="17" t="s">
        <v>151</v>
      </c>
      <c r="F155" s="7" t="s">
        <v>316</v>
      </c>
      <c r="G155" s="7" t="s">
        <v>272</v>
      </c>
      <c r="H155" s="7"/>
      <c r="I155" s="7"/>
      <c r="J155" s="10"/>
    </row>
    <row r="156" spans="2:10">
      <c r="B156" s="21" t="s">
        <v>139</v>
      </c>
      <c r="C156" s="5">
        <v>849</v>
      </c>
      <c r="D156" s="17" t="s">
        <v>162</v>
      </c>
      <c r="E156" s="17" t="s">
        <v>174</v>
      </c>
      <c r="F156" s="7" t="s">
        <v>175</v>
      </c>
      <c r="G156" s="7" t="s">
        <v>174</v>
      </c>
      <c r="H156" s="15">
        <f t="shared" ref="H156:I159" si="5">H157</f>
        <v>163.80000000000001</v>
      </c>
      <c r="I156" s="15">
        <f t="shared" si="5"/>
        <v>163.80000000000001</v>
      </c>
      <c r="J156" s="10"/>
    </row>
    <row r="157" spans="2:10">
      <c r="B157" s="20" t="s">
        <v>140</v>
      </c>
      <c r="C157" s="5">
        <v>849</v>
      </c>
      <c r="D157" s="17" t="s">
        <v>162</v>
      </c>
      <c r="E157" s="17" t="s">
        <v>162</v>
      </c>
      <c r="F157" s="7" t="s">
        <v>175</v>
      </c>
      <c r="G157" s="7" t="s">
        <v>174</v>
      </c>
      <c r="H157" s="7">
        <f t="shared" si="5"/>
        <v>163.80000000000001</v>
      </c>
      <c r="I157" s="7">
        <f t="shared" si="5"/>
        <v>163.80000000000001</v>
      </c>
      <c r="J157" s="10"/>
    </row>
    <row r="158" spans="2:10">
      <c r="B158" s="20" t="s">
        <v>317</v>
      </c>
      <c r="C158" s="5">
        <v>849</v>
      </c>
      <c r="D158" s="17" t="s">
        <v>162</v>
      </c>
      <c r="E158" s="17" t="s">
        <v>162</v>
      </c>
      <c r="F158" s="7" t="s">
        <v>318</v>
      </c>
      <c r="G158" s="7" t="s">
        <v>174</v>
      </c>
      <c r="H158" s="7">
        <f t="shared" si="5"/>
        <v>163.80000000000001</v>
      </c>
      <c r="I158" s="7">
        <f t="shared" si="5"/>
        <v>163.80000000000001</v>
      </c>
      <c r="J158" s="10"/>
    </row>
    <row r="159" spans="2:10">
      <c r="B159" s="20" t="s">
        <v>319</v>
      </c>
      <c r="C159" s="5">
        <v>849</v>
      </c>
      <c r="D159" s="17" t="s">
        <v>162</v>
      </c>
      <c r="E159" s="17" t="s">
        <v>162</v>
      </c>
      <c r="F159" s="7" t="s">
        <v>320</v>
      </c>
      <c r="G159" s="7" t="s">
        <v>174</v>
      </c>
      <c r="H159" s="7">
        <f t="shared" si="5"/>
        <v>163.80000000000001</v>
      </c>
      <c r="I159" s="7">
        <f t="shared" si="5"/>
        <v>163.80000000000001</v>
      </c>
      <c r="J159" s="10"/>
    </row>
    <row r="160" spans="2:10">
      <c r="B160" s="20" t="s">
        <v>321</v>
      </c>
      <c r="C160" s="5">
        <v>849</v>
      </c>
      <c r="D160" s="17" t="s">
        <v>162</v>
      </c>
      <c r="E160" s="17" t="s">
        <v>162</v>
      </c>
      <c r="F160" s="7" t="s">
        <v>320</v>
      </c>
      <c r="G160" s="7" t="s">
        <v>322</v>
      </c>
      <c r="H160" s="7">
        <v>163.80000000000001</v>
      </c>
      <c r="I160" s="7">
        <v>163.80000000000001</v>
      </c>
      <c r="J160" s="10"/>
    </row>
    <row r="161" spans="2:10">
      <c r="B161" s="21" t="s">
        <v>141</v>
      </c>
      <c r="C161" s="5">
        <v>849</v>
      </c>
      <c r="D161" s="17" t="s">
        <v>157</v>
      </c>
      <c r="E161" s="17" t="s">
        <v>174</v>
      </c>
      <c r="F161" s="7" t="s">
        <v>175</v>
      </c>
      <c r="G161" s="7" t="s">
        <v>174</v>
      </c>
      <c r="H161" s="15">
        <f>H162</f>
        <v>8710</v>
      </c>
      <c r="I161" s="15">
        <f>I162</f>
        <v>8710</v>
      </c>
      <c r="J161" s="10"/>
    </row>
    <row r="162" spans="2:10">
      <c r="B162" s="20" t="s">
        <v>142</v>
      </c>
      <c r="C162" s="5">
        <v>849</v>
      </c>
      <c r="D162" s="17" t="s">
        <v>157</v>
      </c>
      <c r="E162" s="17" t="s">
        <v>150</v>
      </c>
      <c r="F162" s="7" t="s">
        <v>175</v>
      </c>
      <c r="G162" s="7" t="s">
        <v>174</v>
      </c>
      <c r="H162" s="7">
        <f>SUM(H163,H167)</f>
        <v>8710</v>
      </c>
      <c r="I162" s="7">
        <f>SUM(I163,I167)</f>
        <v>8710</v>
      </c>
      <c r="J162" s="10"/>
    </row>
    <row r="163" spans="2:10">
      <c r="B163" s="20" t="s">
        <v>101</v>
      </c>
      <c r="C163" s="5">
        <v>849</v>
      </c>
      <c r="D163" s="17" t="s">
        <v>157</v>
      </c>
      <c r="E163" s="17" t="s">
        <v>150</v>
      </c>
      <c r="F163" s="7" t="s">
        <v>189</v>
      </c>
      <c r="G163" s="7" t="s">
        <v>174</v>
      </c>
      <c r="H163" s="7">
        <f t="shared" ref="H163:I165" si="6">H164</f>
        <v>1600</v>
      </c>
      <c r="I163" s="7">
        <f t="shared" si="6"/>
        <v>1600</v>
      </c>
      <c r="J163" s="10"/>
    </row>
    <row r="164" spans="2:10" ht="31.5" customHeight="1">
      <c r="B164" s="20" t="s">
        <v>165</v>
      </c>
      <c r="C164" s="5">
        <v>849</v>
      </c>
      <c r="D164" s="17" t="s">
        <v>157</v>
      </c>
      <c r="E164" s="17" t="s">
        <v>150</v>
      </c>
      <c r="F164" s="7" t="s">
        <v>323</v>
      </c>
      <c r="G164" s="7" t="s">
        <v>174</v>
      </c>
      <c r="H164" s="7">
        <f t="shared" si="6"/>
        <v>1600</v>
      </c>
      <c r="I164" s="7">
        <f t="shared" si="6"/>
        <v>1600</v>
      </c>
      <c r="J164" s="10"/>
    </row>
    <row r="165" spans="2:10" ht="47.25">
      <c r="B165" s="20" t="s">
        <v>191</v>
      </c>
      <c r="C165" s="5">
        <v>849</v>
      </c>
      <c r="D165" s="17" t="s">
        <v>157</v>
      </c>
      <c r="E165" s="17" t="s">
        <v>150</v>
      </c>
      <c r="F165" s="7" t="s">
        <v>325</v>
      </c>
      <c r="G165" s="7" t="s">
        <v>174</v>
      </c>
      <c r="H165" s="7">
        <f t="shared" si="6"/>
        <v>1600</v>
      </c>
      <c r="I165" s="7">
        <f t="shared" si="6"/>
        <v>1600</v>
      </c>
      <c r="J165" s="10"/>
    </row>
    <row r="166" spans="2:10">
      <c r="B166" s="20" t="s">
        <v>193</v>
      </c>
      <c r="C166" s="5">
        <v>849</v>
      </c>
      <c r="D166" s="17" t="s">
        <v>157</v>
      </c>
      <c r="E166" s="17" t="s">
        <v>150</v>
      </c>
      <c r="F166" s="7" t="s">
        <v>325</v>
      </c>
      <c r="G166" s="7" t="s">
        <v>194</v>
      </c>
      <c r="H166" s="7">
        <v>1600</v>
      </c>
      <c r="I166" s="7">
        <v>1600</v>
      </c>
      <c r="J166" s="10"/>
    </row>
    <row r="167" spans="2:10">
      <c r="B167" s="16" t="s">
        <v>326</v>
      </c>
      <c r="C167" s="5">
        <v>849</v>
      </c>
      <c r="D167" s="17" t="s">
        <v>157</v>
      </c>
      <c r="E167" s="17" t="s">
        <v>150</v>
      </c>
      <c r="F167" s="7" t="s">
        <v>327</v>
      </c>
      <c r="G167" s="7" t="s">
        <v>174</v>
      </c>
      <c r="H167" s="7">
        <f>SUM(H168,H170)</f>
        <v>7110</v>
      </c>
      <c r="I167" s="7">
        <f>SUM(I168,I170)</f>
        <v>7110</v>
      </c>
      <c r="J167" s="10"/>
    </row>
    <row r="168" spans="2:10">
      <c r="B168" s="20" t="s">
        <v>328</v>
      </c>
      <c r="C168" s="5">
        <v>849</v>
      </c>
      <c r="D168" s="17" t="s">
        <v>157</v>
      </c>
      <c r="E168" s="17" t="s">
        <v>150</v>
      </c>
      <c r="F168" s="7" t="s">
        <v>329</v>
      </c>
      <c r="G168" s="7" t="s">
        <v>174</v>
      </c>
      <c r="H168" s="7">
        <f>H169</f>
        <v>4152.3</v>
      </c>
      <c r="I168" s="7">
        <f>I169</f>
        <v>3794.6</v>
      </c>
      <c r="J168" s="10"/>
    </row>
    <row r="169" spans="2:10">
      <c r="B169" s="20" t="s">
        <v>321</v>
      </c>
      <c r="C169" s="5">
        <v>849</v>
      </c>
      <c r="D169" s="17" t="s">
        <v>157</v>
      </c>
      <c r="E169" s="17" t="s">
        <v>150</v>
      </c>
      <c r="F169" s="7" t="s">
        <v>329</v>
      </c>
      <c r="G169" s="7" t="s">
        <v>322</v>
      </c>
      <c r="H169" s="7">
        <f>7110-H171</f>
        <v>4152.3</v>
      </c>
      <c r="I169" s="7">
        <f>7110-I171</f>
        <v>3794.6</v>
      </c>
      <c r="J169" s="10"/>
    </row>
    <row r="170" spans="2:10" ht="47.25">
      <c r="B170" s="20" t="s">
        <v>330</v>
      </c>
      <c r="C170" s="5">
        <v>849</v>
      </c>
      <c r="D170" s="17" t="s">
        <v>157</v>
      </c>
      <c r="E170" s="17" t="s">
        <v>150</v>
      </c>
      <c r="F170" s="7" t="s">
        <v>331</v>
      </c>
      <c r="G170" s="7" t="s">
        <v>174</v>
      </c>
      <c r="H170" s="7">
        <f>H171</f>
        <v>2957.7</v>
      </c>
      <c r="I170" s="7">
        <f>I171</f>
        <v>3315.4</v>
      </c>
      <c r="J170" s="10"/>
    </row>
    <row r="171" spans="2:10">
      <c r="B171" s="20" t="s">
        <v>321</v>
      </c>
      <c r="C171" s="5">
        <v>849</v>
      </c>
      <c r="D171" s="17" t="s">
        <v>157</v>
      </c>
      <c r="E171" s="17" t="s">
        <v>150</v>
      </c>
      <c r="F171" s="7" t="s">
        <v>331</v>
      </c>
      <c r="G171" s="7" t="s">
        <v>322</v>
      </c>
      <c r="H171" s="7">
        <v>2957.7</v>
      </c>
      <c r="I171" s="7">
        <v>3315.4</v>
      </c>
      <c r="J171" s="10"/>
    </row>
    <row r="172" spans="2:10">
      <c r="B172" s="21" t="s">
        <v>143</v>
      </c>
      <c r="C172" s="5">
        <v>849</v>
      </c>
      <c r="D172" s="17" t="s">
        <v>156</v>
      </c>
      <c r="E172" s="17" t="s">
        <v>174</v>
      </c>
      <c r="F172" s="7" t="s">
        <v>175</v>
      </c>
      <c r="G172" s="7" t="s">
        <v>174</v>
      </c>
      <c r="H172" s="15">
        <f t="shared" ref="H172:I175" si="7">H173</f>
        <v>267.7</v>
      </c>
      <c r="I172" s="15">
        <f t="shared" si="7"/>
        <v>267.7</v>
      </c>
      <c r="J172" s="10"/>
    </row>
    <row r="173" spans="2:10">
      <c r="B173" s="20" t="s">
        <v>144</v>
      </c>
      <c r="C173" s="5">
        <v>849</v>
      </c>
      <c r="D173" s="17" t="s">
        <v>156</v>
      </c>
      <c r="E173" s="17" t="s">
        <v>150</v>
      </c>
      <c r="F173" s="7" t="s">
        <v>175</v>
      </c>
      <c r="G173" s="7" t="s">
        <v>174</v>
      </c>
      <c r="H173" s="7">
        <f t="shared" si="7"/>
        <v>267.7</v>
      </c>
      <c r="I173" s="7">
        <f t="shared" si="7"/>
        <v>267.7</v>
      </c>
      <c r="J173" s="10"/>
    </row>
    <row r="174" spans="2:10">
      <c r="B174" s="20" t="s">
        <v>332</v>
      </c>
      <c r="C174" s="5">
        <v>849</v>
      </c>
      <c r="D174" s="17" t="s">
        <v>156</v>
      </c>
      <c r="E174" s="17" t="s">
        <v>150</v>
      </c>
      <c r="F174" s="7" t="s">
        <v>333</v>
      </c>
      <c r="G174" s="7" t="s">
        <v>174</v>
      </c>
      <c r="H174" s="7">
        <f t="shared" si="7"/>
        <v>267.7</v>
      </c>
      <c r="I174" s="7">
        <f t="shared" si="7"/>
        <v>267.7</v>
      </c>
      <c r="J174" s="10"/>
    </row>
    <row r="175" spans="2:10">
      <c r="B175" s="20" t="s">
        <v>334</v>
      </c>
      <c r="C175" s="5">
        <v>849</v>
      </c>
      <c r="D175" s="17" t="s">
        <v>156</v>
      </c>
      <c r="E175" s="17" t="s">
        <v>150</v>
      </c>
      <c r="F175" s="7" t="s">
        <v>335</v>
      </c>
      <c r="G175" s="7" t="s">
        <v>174</v>
      </c>
      <c r="H175" s="7">
        <f t="shared" si="7"/>
        <v>267.7</v>
      </c>
      <c r="I175" s="7">
        <f t="shared" si="7"/>
        <v>267.7</v>
      </c>
      <c r="J175" s="10"/>
    </row>
    <row r="176" spans="2:10">
      <c r="B176" s="20" t="s">
        <v>336</v>
      </c>
      <c r="C176" s="5">
        <v>849</v>
      </c>
      <c r="D176" s="17" t="s">
        <v>156</v>
      </c>
      <c r="E176" s="17" t="s">
        <v>150</v>
      </c>
      <c r="F176" s="7" t="s">
        <v>335</v>
      </c>
      <c r="G176" s="7" t="s">
        <v>337</v>
      </c>
      <c r="H176" s="7">
        <v>267.7</v>
      </c>
      <c r="I176" s="7">
        <v>267.7</v>
      </c>
      <c r="J176" s="10"/>
    </row>
    <row r="177" spans="2:10">
      <c r="B177" s="21" t="s">
        <v>145</v>
      </c>
      <c r="C177" s="5">
        <v>849</v>
      </c>
      <c r="D177" s="17" t="s">
        <v>154</v>
      </c>
      <c r="E177" s="17" t="s">
        <v>174</v>
      </c>
      <c r="F177" s="7" t="s">
        <v>175</v>
      </c>
      <c r="G177" s="7" t="s">
        <v>174</v>
      </c>
      <c r="H177" s="15">
        <f t="shared" ref="H177:I181" si="8">H178</f>
        <v>1816.3</v>
      </c>
      <c r="I177" s="15">
        <f t="shared" si="8"/>
        <v>1816.3</v>
      </c>
      <c r="J177" s="10"/>
    </row>
    <row r="178" spans="2:10">
      <c r="B178" s="20" t="s">
        <v>146</v>
      </c>
      <c r="C178" s="5">
        <v>849</v>
      </c>
      <c r="D178" s="17" t="s">
        <v>154</v>
      </c>
      <c r="E178" s="17" t="s">
        <v>150</v>
      </c>
      <c r="F178" s="7" t="s">
        <v>175</v>
      </c>
      <c r="G178" s="7" t="s">
        <v>174</v>
      </c>
      <c r="H178" s="7">
        <f t="shared" si="8"/>
        <v>1816.3</v>
      </c>
      <c r="I178" s="7">
        <f t="shared" si="8"/>
        <v>1816.3</v>
      </c>
      <c r="J178" s="10"/>
    </row>
    <row r="179" spans="2:10">
      <c r="B179" s="20" t="s">
        <v>101</v>
      </c>
      <c r="C179" s="5">
        <v>849</v>
      </c>
      <c r="D179" s="17" t="s">
        <v>154</v>
      </c>
      <c r="E179" s="17" t="s">
        <v>150</v>
      </c>
      <c r="F179" s="7" t="s">
        <v>189</v>
      </c>
      <c r="G179" s="7" t="s">
        <v>174</v>
      </c>
      <c r="H179" s="7">
        <f t="shared" si="8"/>
        <v>1816.3</v>
      </c>
      <c r="I179" s="7">
        <f t="shared" si="8"/>
        <v>1816.3</v>
      </c>
      <c r="J179" s="10"/>
    </row>
    <row r="180" spans="2:10" ht="31.5" customHeight="1">
      <c r="B180" s="20" t="s">
        <v>167</v>
      </c>
      <c r="C180" s="5">
        <v>849</v>
      </c>
      <c r="D180" s="17" t="s">
        <v>154</v>
      </c>
      <c r="E180" s="17" t="s">
        <v>150</v>
      </c>
      <c r="F180" s="7" t="s">
        <v>195</v>
      </c>
      <c r="G180" s="7" t="s">
        <v>174</v>
      </c>
      <c r="H180" s="7">
        <f t="shared" si="8"/>
        <v>1816.3</v>
      </c>
      <c r="I180" s="7">
        <f t="shared" si="8"/>
        <v>1816.3</v>
      </c>
      <c r="J180" s="10"/>
    </row>
    <row r="181" spans="2:10" ht="47.25">
      <c r="B181" s="20" t="s">
        <v>191</v>
      </c>
      <c r="C181" s="5">
        <v>849</v>
      </c>
      <c r="D181" s="17" t="s">
        <v>154</v>
      </c>
      <c r="E181" s="17" t="s">
        <v>150</v>
      </c>
      <c r="F181" s="7" t="s">
        <v>196</v>
      </c>
      <c r="G181" s="7" t="s">
        <v>174</v>
      </c>
      <c r="H181" s="7">
        <f t="shared" si="8"/>
        <v>1816.3</v>
      </c>
      <c r="I181" s="7">
        <f t="shared" si="8"/>
        <v>1816.3</v>
      </c>
      <c r="J181" s="10"/>
    </row>
    <row r="182" spans="2:10">
      <c r="B182" s="20" t="s">
        <v>193</v>
      </c>
      <c r="C182" s="5">
        <v>849</v>
      </c>
      <c r="D182" s="17" t="s">
        <v>154</v>
      </c>
      <c r="E182" s="17" t="s">
        <v>150</v>
      </c>
      <c r="F182" s="7" t="s">
        <v>196</v>
      </c>
      <c r="G182" s="7" t="s">
        <v>194</v>
      </c>
      <c r="H182" s="7">
        <v>1816.3</v>
      </c>
      <c r="I182" s="7">
        <v>1816.3</v>
      </c>
      <c r="J182" s="10"/>
    </row>
    <row r="183" spans="2:10" ht="31.5">
      <c r="B183" s="21" t="s">
        <v>354</v>
      </c>
      <c r="C183" s="27">
        <v>962</v>
      </c>
      <c r="D183" s="17"/>
      <c r="E183" s="17"/>
      <c r="F183" s="7"/>
      <c r="G183" s="7"/>
      <c r="H183" s="15">
        <f>SUM(H184,H197)</f>
        <v>842.2</v>
      </c>
      <c r="I183" s="15">
        <f>SUM(I184,I197)</f>
        <v>842.2</v>
      </c>
      <c r="J183" s="10"/>
    </row>
    <row r="184" spans="2:10">
      <c r="B184" s="21" t="s">
        <v>115</v>
      </c>
      <c r="C184" s="5">
        <v>962</v>
      </c>
      <c r="D184" s="17" t="s">
        <v>150</v>
      </c>
      <c r="E184" s="17" t="s">
        <v>174</v>
      </c>
      <c r="F184" s="7" t="s">
        <v>175</v>
      </c>
      <c r="G184" s="7" t="s">
        <v>174</v>
      </c>
      <c r="H184" s="7">
        <f>SUM(H185,H192)</f>
        <v>792.2</v>
      </c>
      <c r="I184" s="7">
        <f>SUM(I185,I192)</f>
        <v>792.2</v>
      </c>
      <c r="J184" s="10"/>
    </row>
    <row r="185" spans="2:10" ht="47.25" customHeight="1">
      <c r="B185" s="20" t="s">
        <v>116</v>
      </c>
      <c r="C185" s="5">
        <v>962</v>
      </c>
      <c r="D185" s="17" t="s">
        <v>150</v>
      </c>
      <c r="E185" s="17" t="s">
        <v>151</v>
      </c>
      <c r="F185" s="7" t="s">
        <v>175</v>
      </c>
      <c r="G185" s="7" t="s">
        <v>174</v>
      </c>
      <c r="H185" s="15">
        <f>H186</f>
        <v>496.70000000000005</v>
      </c>
      <c r="I185" s="15">
        <f>I186</f>
        <v>496.70000000000005</v>
      </c>
      <c r="J185" s="10"/>
    </row>
    <row r="186" spans="2:10" ht="31.5">
      <c r="B186" s="20" t="s">
        <v>176</v>
      </c>
      <c r="C186" s="5">
        <v>962</v>
      </c>
      <c r="D186" s="17" t="s">
        <v>150</v>
      </c>
      <c r="E186" s="17" t="s">
        <v>151</v>
      </c>
      <c r="F186" s="7" t="s">
        <v>177</v>
      </c>
      <c r="G186" s="7" t="s">
        <v>174</v>
      </c>
      <c r="H186" s="7">
        <f>SUM(H187,H190)</f>
        <v>496.70000000000005</v>
      </c>
      <c r="I186" s="7">
        <f>SUM(I187,I190)</f>
        <v>496.70000000000005</v>
      </c>
      <c r="J186" s="10"/>
    </row>
    <row r="187" spans="2:10" ht="31.5">
      <c r="B187" s="20" t="s">
        <v>178</v>
      </c>
      <c r="C187" s="5">
        <v>962</v>
      </c>
      <c r="D187" s="17" t="s">
        <v>150</v>
      </c>
      <c r="E187" s="17" t="s">
        <v>151</v>
      </c>
      <c r="F187" s="7" t="s">
        <v>179</v>
      </c>
      <c r="G187" s="7" t="s">
        <v>174</v>
      </c>
      <c r="H187" s="7">
        <f>SUM(H188:H189)</f>
        <v>496.70000000000005</v>
      </c>
      <c r="I187" s="7">
        <f>SUM(I188:I189)</f>
        <v>496.70000000000005</v>
      </c>
      <c r="J187" s="10"/>
    </row>
    <row r="188" spans="2:10" ht="31.5">
      <c r="B188" s="20" t="s">
        <v>180</v>
      </c>
      <c r="C188" s="5">
        <v>962</v>
      </c>
      <c r="D188" s="17" t="s">
        <v>150</v>
      </c>
      <c r="E188" s="17" t="s">
        <v>151</v>
      </c>
      <c r="F188" s="7" t="s">
        <v>179</v>
      </c>
      <c r="G188" s="7" t="s">
        <v>181</v>
      </c>
      <c r="H188" s="7">
        <v>407.70000000000005</v>
      </c>
      <c r="I188" s="7">
        <v>407.70000000000005</v>
      </c>
      <c r="J188" s="10"/>
    </row>
    <row r="189" spans="2:10" ht="31.5" customHeight="1">
      <c r="B189" s="20" t="s">
        <v>182</v>
      </c>
      <c r="C189" s="5">
        <v>962</v>
      </c>
      <c r="D189" s="17" t="s">
        <v>150</v>
      </c>
      <c r="E189" s="17" t="s">
        <v>151</v>
      </c>
      <c r="F189" s="7" t="s">
        <v>179</v>
      </c>
      <c r="G189" s="7" t="s">
        <v>183</v>
      </c>
      <c r="H189" s="7">
        <v>89</v>
      </c>
      <c r="I189" s="7">
        <v>89</v>
      </c>
      <c r="J189" s="10"/>
    </row>
    <row r="190" spans="2:10" ht="47.25" hidden="1" customHeight="1">
      <c r="B190" s="20" t="s">
        <v>184</v>
      </c>
      <c r="C190" s="5">
        <v>962</v>
      </c>
      <c r="D190" s="17" t="s">
        <v>150</v>
      </c>
      <c r="E190" s="17" t="s">
        <v>151</v>
      </c>
      <c r="F190" s="7" t="s">
        <v>185</v>
      </c>
      <c r="G190" s="7" t="s">
        <v>174</v>
      </c>
      <c r="H190" s="7">
        <f>H191</f>
        <v>0</v>
      </c>
      <c r="I190" s="7">
        <f>I191</f>
        <v>0</v>
      </c>
      <c r="J190" s="10"/>
    </row>
    <row r="191" spans="2:10" ht="31.5" hidden="1" customHeight="1">
      <c r="B191" s="20" t="s">
        <v>180</v>
      </c>
      <c r="C191" s="5">
        <v>962</v>
      </c>
      <c r="D191" s="17" t="s">
        <v>150</v>
      </c>
      <c r="E191" s="17" t="s">
        <v>151</v>
      </c>
      <c r="F191" s="7" t="s">
        <v>185</v>
      </c>
      <c r="G191" s="7" t="s">
        <v>181</v>
      </c>
      <c r="H191" s="7"/>
      <c r="I191" s="7"/>
      <c r="J191" s="10"/>
    </row>
    <row r="192" spans="2:10" ht="47.25">
      <c r="B192" s="21" t="s">
        <v>123</v>
      </c>
      <c r="C192" s="5">
        <v>962</v>
      </c>
      <c r="D192" s="17" t="s">
        <v>150</v>
      </c>
      <c r="E192" s="17" t="s">
        <v>153</v>
      </c>
      <c r="F192" s="7" t="s">
        <v>175</v>
      </c>
      <c r="G192" s="7" t="s">
        <v>174</v>
      </c>
      <c r="H192" s="15">
        <f t="shared" ref="H192:I195" si="9">H193</f>
        <v>295.5</v>
      </c>
      <c r="I192" s="15">
        <f t="shared" si="9"/>
        <v>295.5</v>
      </c>
      <c r="J192" s="10"/>
    </row>
    <row r="193" spans="2:10">
      <c r="B193" s="20" t="s">
        <v>193</v>
      </c>
      <c r="C193" s="5">
        <v>962</v>
      </c>
      <c r="D193" s="17" t="s">
        <v>150</v>
      </c>
      <c r="E193" s="17" t="s">
        <v>153</v>
      </c>
      <c r="F193" s="7" t="s">
        <v>189</v>
      </c>
      <c r="G193" s="7" t="s">
        <v>174</v>
      </c>
      <c r="H193" s="7">
        <f t="shared" si="9"/>
        <v>295.5</v>
      </c>
      <c r="I193" s="7">
        <f t="shared" si="9"/>
        <v>295.5</v>
      </c>
      <c r="J193" s="10"/>
    </row>
    <row r="194" spans="2:10" ht="31.5" customHeight="1">
      <c r="B194" s="20" t="s">
        <v>125</v>
      </c>
      <c r="C194" s="5">
        <v>962</v>
      </c>
      <c r="D194" s="17" t="s">
        <v>150</v>
      </c>
      <c r="E194" s="17" t="s">
        <v>153</v>
      </c>
      <c r="F194" s="7" t="s">
        <v>212</v>
      </c>
      <c r="G194" s="7" t="s">
        <v>174</v>
      </c>
      <c r="H194" s="7">
        <f t="shared" si="9"/>
        <v>295.5</v>
      </c>
      <c r="I194" s="7">
        <f t="shared" si="9"/>
        <v>295.5</v>
      </c>
      <c r="J194" s="10"/>
    </row>
    <row r="195" spans="2:10" ht="47.25">
      <c r="B195" s="20" t="s">
        <v>191</v>
      </c>
      <c r="C195" s="5">
        <v>962</v>
      </c>
      <c r="D195" s="17" t="s">
        <v>150</v>
      </c>
      <c r="E195" s="17" t="s">
        <v>153</v>
      </c>
      <c r="F195" s="7" t="s">
        <v>213</v>
      </c>
      <c r="G195" s="7" t="s">
        <v>174</v>
      </c>
      <c r="H195" s="7">
        <f t="shared" si="9"/>
        <v>295.5</v>
      </c>
      <c r="I195" s="7">
        <f t="shared" si="9"/>
        <v>295.5</v>
      </c>
      <c r="J195" s="10"/>
    </row>
    <row r="196" spans="2:10">
      <c r="B196" s="20" t="s">
        <v>193</v>
      </c>
      <c r="C196" s="5">
        <v>962</v>
      </c>
      <c r="D196" s="17" t="s">
        <v>150</v>
      </c>
      <c r="E196" s="17" t="s">
        <v>153</v>
      </c>
      <c r="F196" s="7" t="s">
        <v>213</v>
      </c>
      <c r="G196" s="7" t="s">
        <v>194</v>
      </c>
      <c r="H196" s="7">
        <v>295.5</v>
      </c>
      <c r="I196" s="7">
        <v>295.5</v>
      </c>
      <c r="J196" s="10"/>
    </row>
    <row r="197" spans="2:10">
      <c r="B197" s="21" t="s">
        <v>147</v>
      </c>
      <c r="C197" s="5">
        <v>962</v>
      </c>
      <c r="D197" s="17" t="s">
        <v>160</v>
      </c>
      <c r="E197" s="17" t="s">
        <v>174</v>
      </c>
      <c r="F197" s="7" t="s">
        <v>175</v>
      </c>
      <c r="G197" s="7" t="s">
        <v>174</v>
      </c>
      <c r="H197" s="15">
        <f t="shared" ref="H197:I200" si="10">H198</f>
        <v>50</v>
      </c>
      <c r="I197" s="15">
        <f t="shared" si="10"/>
        <v>50</v>
      </c>
      <c r="J197" s="10"/>
    </row>
    <row r="198" spans="2:10">
      <c r="B198" s="20" t="s">
        <v>148</v>
      </c>
      <c r="C198" s="5">
        <v>962</v>
      </c>
      <c r="D198" s="17" t="s">
        <v>160</v>
      </c>
      <c r="E198" s="17" t="s">
        <v>161</v>
      </c>
      <c r="F198" s="7" t="s">
        <v>175</v>
      </c>
      <c r="G198" s="7" t="s">
        <v>174</v>
      </c>
      <c r="H198" s="7">
        <f t="shared" si="10"/>
        <v>50</v>
      </c>
      <c r="I198" s="7">
        <f t="shared" si="10"/>
        <v>50</v>
      </c>
      <c r="J198" s="10"/>
    </row>
    <row r="199" spans="2:10">
      <c r="B199" s="20" t="s">
        <v>338</v>
      </c>
      <c r="C199" s="5">
        <v>962</v>
      </c>
      <c r="D199" s="17" t="s">
        <v>160</v>
      </c>
      <c r="E199" s="17" t="s">
        <v>161</v>
      </c>
      <c r="F199" s="7" t="s">
        <v>339</v>
      </c>
      <c r="G199" s="7" t="s">
        <v>174</v>
      </c>
      <c r="H199" s="7">
        <f t="shared" si="10"/>
        <v>50</v>
      </c>
      <c r="I199" s="7">
        <f t="shared" si="10"/>
        <v>50</v>
      </c>
      <c r="J199" s="10"/>
    </row>
    <row r="200" spans="2:10">
      <c r="B200" s="20" t="s">
        <v>340</v>
      </c>
      <c r="C200" s="5">
        <v>962</v>
      </c>
      <c r="D200" s="17" t="s">
        <v>160</v>
      </c>
      <c r="E200" s="17" t="s">
        <v>161</v>
      </c>
      <c r="F200" s="7" t="s">
        <v>341</v>
      </c>
      <c r="G200" s="7" t="s">
        <v>174</v>
      </c>
      <c r="H200" s="7">
        <f t="shared" si="10"/>
        <v>50</v>
      </c>
      <c r="I200" s="7">
        <f t="shared" si="10"/>
        <v>50</v>
      </c>
      <c r="J200" s="10"/>
    </row>
    <row r="201" spans="2:10" ht="31.5" customHeight="1">
      <c r="B201" s="20" t="s">
        <v>182</v>
      </c>
      <c r="C201" s="5">
        <v>962</v>
      </c>
      <c r="D201" s="17" t="s">
        <v>160</v>
      </c>
      <c r="E201" s="17" t="s">
        <v>161</v>
      </c>
      <c r="F201" s="7" t="s">
        <v>341</v>
      </c>
      <c r="G201" s="7" t="s">
        <v>183</v>
      </c>
      <c r="H201" s="7">
        <v>50</v>
      </c>
      <c r="I201" s="7">
        <v>50</v>
      </c>
      <c r="J201" s="10"/>
    </row>
    <row r="202" spans="2:10">
      <c r="B202" s="21" t="s">
        <v>149</v>
      </c>
      <c r="C202" s="5"/>
      <c r="D202" s="17"/>
      <c r="E202" s="17"/>
      <c r="F202" s="7"/>
      <c r="G202" s="7"/>
      <c r="H202" s="15">
        <f>SUM(H24,H183)</f>
        <v>121979.90000000002</v>
      </c>
      <c r="I202" s="15">
        <f>SUM(I24,I183)</f>
        <v>57604.3</v>
      </c>
      <c r="J202" s="10"/>
    </row>
    <row r="203" spans="2:10">
      <c r="B203" s="19" t="s">
        <v>163</v>
      </c>
      <c r="C203" s="5"/>
      <c r="D203" s="17"/>
      <c r="E203" s="17"/>
      <c r="F203" s="7"/>
      <c r="G203" s="7"/>
      <c r="H203" s="30">
        <f>ROUND(('2'!E22+'2'!E49)*2.5%,1)</f>
        <v>1417</v>
      </c>
      <c r="I203" s="30">
        <f>ROUND(('2'!F22+'2'!F49)*5%,1)</f>
        <v>2957.5</v>
      </c>
      <c r="J203" s="10"/>
    </row>
    <row r="204" spans="2:10">
      <c r="B204" s="21" t="s">
        <v>168</v>
      </c>
      <c r="C204" s="29"/>
      <c r="D204" s="17"/>
      <c r="E204" s="17"/>
      <c r="F204" s="7"/>
      <c r="G204" s="7"/>
      <c r="H204" s="15">
        <f>SUM(H202:H203)</f>
        <v>123396.90000000002</v>
      </c>
      <c r="I204" s="15">
        <f>SUM(I202:I203)</f>
        <v>60561.8</v>
      </c>
      <c r="J204" s="10"/>
    </row>
    <row r="206" spans="2:10">
      <c r="I206" s="10"/>
    </row>
    <row r="207" spans="2:10">
      <c r="H207" s="10"/>
      <c r="I207" s="10"/>
    </row>
  </sheetData>
  <autoFilter ref="B23:I204">
    <filterColumn colId="6">
      <filters>
        <filter val="1 000,0"/>
        <filter val="1 120,0"/>
        <filter val="1 250,0"/>
        <filter val="1 410,2"/>
        <filter val="1 417,0"/>
        <filter val="1 600,0"/>
        <filter val="1 688,1"/>
        <filter val="1 816,3"/>
        <filter val="100,0"/>
        <filter val="11 276,0"/>
        <filter val="11 988,3"/>
        <filter val="116,3"/>
        <filter val="121 137,7"/>
        <filter val="121 979,9"/>
        <filter val="123 396,9"/>
        <filter val="13 328,6"/>
        <filter val="15 337,1"/>
        <filter val="163,8"/>
        <filter val="2 400,0"/>
        <filter val="2 957,7"/>
        <filter val="2,0"/>
        <filter val="200,0"/>
        <filter val="250,0"/>
        <filter val="267,7"/>
        <filter val="295,5"/>
        <filter val="345,0"/>
        <filter val="350,0"/>
        <filter val="4 152,3"/>
        <filter val="4 570,0"/>
        <filter val="407,7"/>
        <filter val="430,0"/>
        <filter val="435,5"/>
        <filter val="45,3"/>
        <filter val="47,8"/>
        <filter val="495,3"/>
        <filter val="496,7"/>
        <filter val="5 000,0"/>
        <filter val="50,0"/>
        <filter val="500,0"/>
        <filter val="6 656,0"/>
        <filter val="600,0"/>
        <filter val="65,4"/>
        <filter val="67 326,1"/>
        <filter val="67 756,1"/>
        <filter val="67 956,1"/>
        <filter val="69 644,2"/>
        <filter val="7 000,0"/>
        <filter val="7 110,0"/>
        <filter val="7 926,9"/>
        <filter val="710,3"/>
        <filter val="792,2"/>
        <filter val="8 220,0"/>
        <filter val="8 710,0"/>
        <filter val="800,0"/>
        <filter val="842,2"/>
        <filter val="87 381,3"/>
        <filter val="89,0"/>
      </filters>
    </filterColumn>
  </autoFilter>
  <mergeCells count="6">
    <mergeCell ref="G21:G22"/>
    <mergeCell ref="B21:B22"/>
    <mergeCell ref="C21:C22"/>
    <mergeCell ref="D21:D22"/>
    <mergeCell ref="E21:E22"/>
    <mergeCell ref="F21:F22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view="pageBreakPreview" topLeftCell="B25" zoomScale="90" zoomScaleNormal="90" zoomScaleSheetLayoutView="90" workbookViewId="0">
      <selection activeCell="G51" sqref="G51"/>
    </sheetView>
  </sheetViews>
  <sheetFormatPr defaultRowHeight="15.75"/>
  <cols>
    <col min="1" max="1" width="28.7109375" style="1" hidden="1" customWidth="1"/>
    <col min="2" max="2" width="73.140625" style="1" customWidth="1"/>
    <col min="3" max="4" width="7.42578125" style="1" customWidth="1"/>
    <col min="5" max="5" width="14.42578125" style="1" customWidth="1"/>
    <col min="6" max="6" width="7.28515625" style="1" customWidth="1"/>
    <col min="7" max="7" width="15.28515625" style="1" customWidth="1"/>
    <col min="8" max="16384" width="9.140625" style="1"/>
  </cols>
  <sheetData>
    <row r="1" spans="2:7">
      <c r="G1" s="2" t="s">
        <v>350</v>
      </c>
    </row>
    <row r="2" spans="2:7">
      <c r="G2" s="2" t="str">
        <f>'1'!F2</f>
        <v>к решению Городского Совета</v>
      </c>
    </row>
    <row r="3" spans="2:7">
      <c r="G3" s="2" t="str">
        <f>'1'!F3</f>
        <v>муниципального образования "Город Вытегра"</v>
      </c>
    </row>
    <row r="4" spans="2:7">
      <c r="G4" s="2" t="str">
        <f>'1'!F4</f>
        <v>от 00.10.2023 года № 00</v>
      </c>
    </row>
    <row r="6" spans="2:7">
      <c r="G6" s="2" t="s">
        <v>355</v>
      </c>
    </row>
    <row r="7" spans="2:7">
      <c r="G7" s="2" t="str">
        <f>'1'!F7</f>
        <v>к решению Городского Совета</v>
      </c>
    </row>
    <row r="8" spans="2:7">
      <c r="G8" s="2" t="str">
        <f>'1'!F8</f>
        <v>муниципального образования "Город Вытегра"</v>
      </c>
    </row>
    <row r="9" spans="2:7">
      <c r="G9" s="2" t="str">
        <f>'1'!F9</f>
        <v>"О бюджете муниципального образования "Город Вытегра"</v>
      </c>
    </row>
    <row r="10" spans="2:7">
      <c r="G10" s="2" t="str">
        <f>'1'!F10</f>
        <v>на 2023 год и плановый период 2024 и 2025 годов"</v>
      </c>
    </row>
    <row r="11" spans="2:7">
      <c r="G11" s="2" t="str">
        <f>'1'!F11</f>
        <v>от 19 декабря 2022 года № 25</v>
      </c>
    </row>
    <row r="13" spans="2:7">
      <c r="B13" s="3" t="s">
        <v>111</v>
      </c>
      <c r="C13" s="3"/>
      <c r="D13" s="4"/>
      <c r="E13" s="4"/>
      <c r="F13" s="4"/>
      <c r="G13" s="4"/>
    </row>
    <row r="14" spans="2:7">
      <c r="B14" s="3" t="s">
        <v>357</v>
      </c>
      <c r="C14" s="3"/>
      <c r="D14" s="4"/>
      <c r="E14" s="4"/>
      <c r="F14" s="4"/>
      <c r="G14" s="4"/>
    </row>
    <row r="15" spans="2:7">
      <c r="B15" s="3" t="str">
        <f>справочник!A4</f>
        <v>НА 2023 ГОД</v>
      </c>
      <c r="C15" s="3"/>
      <c r="D15" s="4"/>
      <c r="E15" s="4"/>
      <c r="F15" s="4"/>
      <c r="G15" s="4"/>
    </row>
    <row r="16" spans="2:7">
      <c r="B16" s="3"/>
      <c r="C16" s="3"/>
      <c r="D16" s="4"/>
      <c r="E16" s="4"/>
      <c r="F16" s="4"/>
      <c r="G16" s="4"/>
    </row>
    <row r="17" spans="2:8">
      <c r="G17" s="2" t="s">
        <v>9</v>
      </c>
    </row>
    <row r="18" spans="2:8" ht="47.25">
      <c r="B18" s="57" t="s">
        <v>114</v>
      </c>
      <c r="C18" s="56" t="s">
        <v>346</v>
      </c>
      <c r="D18" s="56" t="s">
        <v>347</v>
      </c>
      <c r="E18" s="58" t="s">
        <v>170</v>
      </c>
      <c r="F18" s="58" t="s">
        <v>171</v>
      </c>
      <c r="G18" s="25" t="s">
        <v>113</v>
      </c>
    </row>
    <row r="19" spans="2:8">
      <c r="B19" s="57"/>
      <c r="C19" s="56"/>
      <c r="D19" s="56"/>
      <c r="E19" s="59"/>
      <c r="F19" s="59"/>
      <c r="G19" s="27" t="s">
        <v>11</v>
      </c>
    </row>
    <row r="20" spans="2:8"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</row>
    <row r="21" spans="2:8" ht="78.75">
      <c r="B21" s="35" t="str">
        <f>'4'!B118</f>
        <v>Муниципальная программа "Комплексное развитие систем коммунальной инфраструктуры в сфере водоснабжения и водоотведения муниципального образования "Город Вытегра" Вытегорского муниципального района Вологодской области на 2021-2023 годы"</v>
      </c>
      <c r="C21" s="17"/>
      <c r="D21" s="17"/>
      <c r="E21" s="7" t="str">
        <f>'4'!E118</f>
        <v>01 0 00 00000</v>
      </c>
      <c r="F21" s="7"/>
      <c r="G21" s="15">
        <f>SUM(G22,G36)</f>
        <v>133569.60000000001</v>
      </c>
      <c r="H21" s="10"/>
    </row>
    <row r="22" spans="2:8" ht="47.25">
      <c r="B22" s="34" t="str">
        <f>'4'!B119</f>
        <v>Подпрограмма 1 "Комплексное развитие систем коммунальной инфраструктуры в сфере водоснабжения муниципального образования "Город Вытегра"</v>
      </c>
      <c r="C22" s="17"/>
      <c r="D22" s="17"/>
      <c r="E22" s="7" t="str">
        <f>'4'!E119</f>
        <v>01 1 00 00000</v>
      </c>
      <c r="F22" s="7"/>
      <c r="G22" s="15">
        <f>SUM(G23,G30,G33)</f>
        <v>105273</v>
      </c>
      <c r="H22" s="10"/>
    </row>
    <row r="23" spans="2:8" ht="31.5">
      <c r="B23" s="34" t="str">
        <f>'4'!B120</f>
        <v>Основное мероприятие 1 "Строительство и реконструкция (модернизация) объектов питьевого водоснабжения"</v>
      </c>
      <c r="C23" s="17"/>
      <c r="D23" s="17"/>
      <c r="E23" s="7" t="str">
        <f>'4'!E120</f>
        <v>01 1 01 00000</v>
      </c>
      <c r="F23" s="7"/>
      <c r="G23" s="7">
        <f>SUM(G26,G28,G24)</f>
        <v>11100</v>
      </c>
      <c r="H23" s="10"/>
    </row>
    <row r="24" spans="2:8" ht="30" customHeight="1">
      <c r="B24" s="34" t="str">
        <f>'6'!B113</f>
        <v>Мероприятия по строительству, реконструкции (модернизации) объектов питьевого водоснабжения</v>
      </c>
      <c r="C24" s="17"/>
      <c r="D24" s="17"/>
      <c r="E24" s="7" t="str">
        <f>E25</f>
        <v>01 1 01 20130</v>
      </c>
      <c r="F24" s="7"/>
      <c r="G24" s="7">
        <f>G25</f>
        <v>1200</v>
      </c>
      <c r="H24" s="10"/>
    </row>
    <row r="25" spans="2:8">
      <c r="B25" s="34" t="str">
        <f>'6'!B114</f>
        <v>Бюджетные инвестиции</v>
      </c>
      <c r="C25" s="17" t="s">
        <v>159</v>
      </c>
      <c r="D25" s="17" t="s">
        <v>161</v>
      </c>
      <c r="E25" s="7" t="str">
        <f>'6'!F114</f>
        <v>01 1 01 20130</v>
      </c>
      <c r="F25" s="7">
        <v>410</v>
      </c>
      <c r="G25" s="7">
        <f>'4'!G122</f>
        <v>1200</v>
      </c>
      <c r="H25" s="10"/>
    </row>
    <row r="26" spans="2:8" ht="31.5">
      <c r="B26" s="34" t="str">
        <f>'4'!B123</f>
        <v>Мероприятия по проектированию объектов централизованных систем водоснабжения</v>
      </c>
      <c r="C26" s="17"/>
      <c r="D26" s="17"/>
      <c r="E26" s="7" t="str">
        <f>'4'!E123</f>
        <v>01 1 01 73040</v>
      </c>
      <c r="F26" s="7"/>
      <c r="G26" s="7">
        <f>G27</f>
        <v>9603</v>
      </c>
      <c r="H26" s="10"/>
    </row>
    <row r="27" spans="2:8">
      <c r="B27" s="34" t="str">
        <f>'4'!B124</f>
        <v>Бюджетные инвестиции</v>
      </c>
      <c r="C27" s="17" t="str">
        <f>'4'!C124</f>
        <v>05</v>
      </c>
      <c r="D27" s="17" t="str">
        <f>'4'!D124</f>
        <v>02</v>
      </c>
      <c r="E27" s="7" t="str">
        <f>'4'!E124</f>
        <v>01 1 01 73040</v>
      </c>
      <c r="F27" s="7" t="str">
        <f>'4'!F124</f>
        <v>410</v>
      </c>
      <c r="G27" s="7">
        <f>'4'!G124</f>
        <v>9603</v>
      </c>
      <c r="H27" s="10"/>
    </row>
    <row r="28" spans="2:8" ht="31.5">
      <c r="B28" s="34" t="str">
        <f>'4'!B125</f>
        <v>Софинансирование мероприятий по проектированию объектов централизованных систем водоснабжения</v>
      </c>
      <c r="C28" s="17"/>
      <c r="D28" s="17"/>
      <c r="E28" s="7" t="str">
        <f>'4'!E125</f>
        <v>01 1 01 S3040</v>
      </c>
      <c r="F28" s="7"/>
      <c r="G28" s="7">
        <f>G29</f>
        <v>297</v>
      </c>
      <c r="H28" s="10"/>
    </row>
    <row r="29" spans="2:8">
      <c r="B29" s="34" t="str">
        <f>'4'!B138</f>
        <v>Бюджетные инвестиции</v>
      </c>
      <c r="C29" s="17" t="str">
        <f>'4'!C126</f>
        <v>05</v>
      </c>
      <c r="D29" s="17" t="str">
        <f>'4'!D126</f>
        <v>02</v>
      </c>
      <c r="E29" s="7" t="str">
        <f>'4'!E126</f>
        <v>01 1 01 S3040</v>
      </c>
      <c r="F29" s="7" t="str">
        <f>'4'!F126</f>
        <v>410</v>
      </c>
      <c r="G29" s="7">
        <f>'4'!G126</f>
        <v>297</v>
      </c>
      <c r="H29" s="10"/>
    </row>
    <row r="30" spans="2:8" ht="47.25">
      <c r="B30" s="34" t="str">
        <f>'4'!B130</f>
        <v>Основное мероприятие 2 "Строительство и реконструкция (модернизация) объектов питьевого водоснабжения в рамках регионального проекта "Чистая вода"</v>
      </c>
      <c r="C30" s="17"/>
      <c r="D30" s="17"/>
      <c r="E30" s="7" t="str">
        <f>'4'!E130</f>
        <v>01 1 F5 00000</v>
      </c>
      <c r="F30" s="7"/>
      <c r="G30" s="7">
        <f>G31</f>
        <v>93731.5</v>
      </c>
      <c r="H30" s="10"/>
    </row>
    <row r="31" spans="2:8" ht="31.5" customHeight="1">
      <c r="B31" s="34" t="str">
        <f>'4'!B131</f>
        <v>Мероприятия на строительство, реконструкцию (модернизацию) объектов питьевого водоснабжения в рамках регионального проекта "Чистая вода""</v>
      </c>
      <c r="C31" s="17"/>
      <c r="D31" s="17"/>
      <c r="E31" s="7" t="str">
        <f>'4'!E131</f>
        <v>01 1 F5 52430</v>
      </c>
      <c r="F31" s="7"/>
      <c r="G31" s="7">
        <f>G32</f>
        <v>93731.5</v>
      </c>
      <c r="H31" s="10"/>
    </row>
    <row r="32" spans="2:8">
      <c r="B32" s="34" t="str">
        <f>'4'!B132</f>
        <v>Бюджетные инвестиции</v>
      </c>
      <c r="C32" s="17" t="str">
        <f>'4'!C132</f>
        <v>05</v>
      </c>
      <c r="D32" s="17" t="str">
        <f>'4'!D132</f>
        <v>02</v>
      </c>
      <c r="E32" s="7" t="str">
        <f>'4'!E132</f>
        <v>01 1 F5 52430</v>
      </c>
      <c r="F32" s="7" t="str">
        <f>'4'!F132</f>
        <v>410</v>
      </c>
      <c r="G32" s="7">
        <f>'4'!G132</f>
        <v>93731.5</v>
      </c>
      <c r="H32" s="10"/>
    </row>
    <row r="33" spans="2:8" ht="31.5">
      <c r="B33" s="34" t="str">
        <f>'4'!B127</f>
        <v>Основное мероприятие 3 "Текущий и капитальный ремонт водопроводных сетей"</v>
      </c>
      <c r="C33" s="17"/>
      <c r="D33" s="17"/>
      <c r="E33" s="7" t="str">
        <f>'4'!E127</f>
        <v>01 1 03 00000</v>
      </c>
      <c r="F33" s="7"/>
      <c r="G33" s="7">
        <f>G34</f>
        <v>441.5</v>
      </c>
      <c r="H33" s="10"/>
    </row>
    <row r="34" spans="2:8">
      <c r="B34" s="36" t="str">
        <f>'4'!B128</f>
        <v>Мероприятия по текущему и капитальному ремонту водопроводных сетей</v>
      </c>
      <c r="C34" s="17"/>
      <c r="D34" s="17"/>
      <c r="E34" s="7" t="str">
        <f>'4'!E128</f>
        <v>01 1 03 20360</v>
      </c>
      <c r="F34" s="7"/>
      <c r="G34" s="7">
        <f>G35</f>
        <v>441.5</v>
      </c>
      <c r="H34" s="10"/>
    </row>
    <row r="35" spans="2:8" ht="31.5">
      <c r="B35" s="34" t="str">
        <f>'4'!B129</f>
        <v>Иные закупки товаров, работ и услуг для обеспечения государственных (муниципальных) нужд</v>
      </c>
      <c r="C35" s="17" t="str">
        <f>'4'!C129</f>
        <v>05</v>
      </c>
      <c r="D35" s="17" t="str">
        <f>'4'!D129</f>
        <v>02</v>
      </c>
      <c r="E35" s="7" t="str">
        <f>'4'!E129</f>
        <v>01 1 03 20360</v>
      </c>
      <c r="F35" s="7" t="str">
        <f>'4'!F129</f>
        <v>240</v>
      </c>
      <c r="G35" s="7">
        <f>'4'!G129</f>
        <v>441.5</v>
      </c>
      <c r="H35" s="10"/>
    </row>
    <row r="36" spans="2:8" ht="47.25">
      <c r="B36" s="34" t="str">
        <f>'4'!B133</f>
        <v>Подпрограмма 2 "Комплексное развитие систем коммунальной инфраструктуры в сфере водоотведения муниципального образования "Город Вытегра"</v>
      </c>
      <c r="C36" s="17"/>
      <c r="D36" s="17"/>
      <c r="E36" s="7" t="str">
        <f>'4'!E133</f>
        <v>01 2 00 00000</v>
      </c>
      <c r="F36" s="7"/>
      <c r="G36" s="7">
        <f>SUM(G37,G42)</f>
        <v>28296.600000000002</v>
      </c>
      <c r="H36" s="10"/>
    </row>
    <row r="37" spans="2:8" ht="31.5" customHeight="1">
      <c r="B37" s="34" t="str">
        <f>'4'!B134</f>
        <v>Основное мероприятие 1 "Строительство и реконструкция (модернизация) объектов водоотведения"</v>
      </c>
      <c r="C37" s="17"/>
      <c r="D37" s="17"/>
      <c r="E37" s="7" t="str">
        <f>'4'!E134</f>
        <v>01 2 01 00000</v>
      </c>
      <c r="F37" s="7"/>
      <c r="G37" s="7">
        <f>SUM(G38,G40)</f>
        <v>28108.100000000002</v>
      </c>
      <c r="H37" s="10"/>
    </row>
    <row r="38" spans="2:8" ht="31.5">
      <c r="B38" s="34" t="str">
        <f>'4'!B135</f>
        <v>Мероприятия по строительству, реконструкции и капитальный ремонт централизованных систем водоотведения</v>
      </c>
      <c r="C38" s="17"/>
      <c r="D38" s="17"/>
      <c r="E38" s="7" t="str">
        <f>'4'!E135</f>
        <v>01 2 01 73040</v>
      </c>
      <c r="F38" s="7"/>
      <c r="G38" s="7">
        <f>G39</f>
        <v>26500.7</v>
      </c>
      <c r="H38" s="10"/>
    </row>
    <row r="39" spans="2:8">
      <c r="B39" s="34" t="str">
        <f>'4'!B136</f>
        <v>Бюджетные инвестиции</v>
      </c>
      <c r="C39" s="17" t="str">
        <f>'4'!C136</f>
        <v>05</v>
      </c>
      <c r="D39" s="17" t="str">
        <f>'4'!D136</f>
        <v>02</v>
      </c>
      <c r="E39" s="7" t="str">
        <f>'4'!E136</f>
        <v>01 2 01 73040</v>
      </c>
      <c r="F39" s="7" t="str">
        <f>'4'!F136</f>
        <v>410</v>
      </c>
      <c r="G39" s="7">
        <f>'4'!G136</f>
        <v>26500.7</v>
      </c>
      <c r="H39" s="10"/>
    </row>
    <row r="40" spans="2:8" ht="31.5">
      <c r="B40" s="34" t="str">
        <f>'4'!B137</f>
        <v>Софинансирование мероприятия по строительству, реконструкции и капитальному ремонту централизованных систем водоотведения</v>
      </c>
      <c r="C40" s="17"/>
      <c r="D40" s="17"/>
      <c r="E40" s="7" t="str">
        <f>'4'!E137</f>
        <v>01 2 01 S3040</v>
      </c>
      <c r="F40" s="7"/>
      <c r="G40" s="7">
        <f>G41</f>
        <v>1607.4</v>
      </c>
      <c r="H40" s="10"/>
    </row>
    <row r="41" spans="2:8">
      <c r="B41" s="34" t="str">
        <f>'4'!B138</f>
        <v>Бюджетные инвестиции</v>
      </c>
      <c r="C41" s="17" t="str">
        <f>'4'!C138</f>
        <v>05</v>
      </c>
      <c r="D41" s="17" t="str">
        <f>'4'!D138</f>
        <v>02</v>
      </c>
      <c r="E41" s="7" t="str">
        <f>'4'!E138</f>
        <v>01 2 01 S3040</v>
      </c>
      <c r="F41" s="7" t="str">
        <f>'4'!F138</f>
        <v>410</v>
      </c>
      <c r="G41" s="7">
        <f>'4'!G138</f>
        <v>1607.4</v>
      </c>
      <c r="H41" s="10"/>
    </row>
    <row r="42" spans="2:8" ht="31.5">
      <c r="B42" s="34" t="str">
        <f>'4'!B139</f>
        <v>Основное мероприятие 2 "Текущий и капитальный ремонт канализационных сетей"</v>
      </c>
      <c r="C42" s="17"/>
      <c r="D42" s="17"/>
      <c r="E42" s="7" t="str">
        <f>'4'!E139</f>
        <v>01 2 02 00000</v>
      </c>
      <c r="F42" s="7"/>
      <c r="G42" s="7">
        <f>G43</f>
        <v>188.5</v>
      </c>
      <c r="H42" s="10"/>
    </row>
    <row r="43" spans="2:8">
      <c r="B43" s="36" t="str">
        <f>'4'!B140</f>
        <v>Мероприятия по текущему и капитальному ремонту канализационных сетей</v>
      </c>
      <c r="C43" s="17"/>
      <c r="D43" s="17"/>
      <c r="E43" s="7" t="str">
        <f>'4'!E140</f>
        <v>01 2 02 20360</v>
      </c>
      <c r="F43" s="7"/>
      <c r="G43" s="7">
        <f>G44</f>
        <v>188.5</v>
      </c>
      <c r="H43" s="10"/>
    </row>
    <row r="44" spans="2:8" ht="31.5">
      <c r="B44" s="34" t="str">
        <f>'4'!B141</f>
        <v>Иные закупки товаров, работ и услуг для обеспечения государственных (муниципальных) нужд</v>
      </c>
      <c r="C44" s="17" t="str">
        <f>'4'!C141</f>
        <v>05</v>
      </c>
      <c r="D44" s="17" t="str">
        <f>'4'!D141</f>
        <v>02</v>
      </c>
      <c r="E44" s="7" t="str">
        <f>'4'!E141</f>
        <v>01 2 02 20360</v>
      </c>
      <c r="F44" s="7" t="str">
        <f>'4'!F141</f>
        <v>240</v>
      </c>
      <c r="G44" s="7">
        <f>'4'!G141</f>
        <v>188.5</v>
      </c>
      <c r="H44" s="10"/>
    </row>
    <row r="45" spans="2:8" ht="47.25" customHeight="1">
      <c r="B45" s="35" t="str">
        <f>'4'!B94</f>
        <v>Муниципальная программа "Развитие транспортной системы на территории муниципального образования "Город Вытегра" Вытегорского муниципального района Вологодской области на 2022-2026 годы"</v>
      </c>
      <c r="C45" s="17"/>
      <c r="D45" s="17"/>
      <c r="E45" s="7" t="str">
        <f>'4'!E99</f>
        <v>02 0 00 00000</v>
      </c>
      <c r="F45" s="7"/>
      <c r="G45" s="7">
        <f>SUM(G46,G49)</f>
        <v>7639.6</v>
      </c>
      <c r="H45" s="10"/>
    </row>
    <row r="46" spans="2:8" ht="31.5" customHeight="1">
      <c r="B46" s="34" t="str">
        <f>'4'!B100</f>
        <v>Основное мероприятие 2 "Содержание автомобильных дорог и искусственных сооружений"</v>
      </c>
      <c r="C46" s="17"/>
      <c r="D46" s="17"/>
      <c r="E46" s="7" t="str">
        <f>'4'!E100</f>
        <v>02 0 02 00000</v>
      </c>
      <c r="F46" s="7"/>
      <c r="G46" s="7">
        <f>G47</f>
        <v>6300</v>
      </c>
      <c r="H46" s="10"/>
    </row>
    <row r="47" spans="2:8" ht="31.5">
      <c r="B47" s="34" t="str">
        <f>'4'!B101</f>
        <v>Осуществление дорожной деятельности в отношении автомобильных дорог общего пользования местного значения поселения</v>
      </c>
      <c r="C47" s="17"/>
      <c r="D47" s="17"/>
      <c r="E47" s="7" t="str">
        <f>'4'!E101</f>
        <v>02 0 02 20200</v>
      </c>
      <c r="F47" s="7"/>
      <c r="G47" s="7">
        <f>G48</f>
        <v>6300</v>
      </c>
      <c r="H47" s="10"/>
    </row>
    <row r="48" spans="2:8" ht="31.5">
      <c r="B48" s="34" t="str">
        <f>'4'!B102</f>
        <v>Иные закупки товаров, работ и услуг для обеспечения государственных (муниципальных) нужд</v>
      </c>
      <c r="C48" s="17" t="str">
        <f>'4'!C102</f>
        <v>04</v>
      </c>
      <c r="D48" s="17" t="str">
        <f>'4'!D102</f>
        <v>09</v>
      </c>
      <c r="E48" s="7" t="str">
        <f>'4'!E102</f>
        <v>02 0 02 20200</v>
      </c>
      <c r="F48" s="7" t="str">
        <f>'4'!F102</f>
        <v>240</v>
      </c>
      <c r="G48" s="7">
        <f>'4'!G102</f>
        <v>6300</v>
      </c>
      <c r="H48" s="10"/>
    </row>
    <row r="49" spans="2:8" ht="31.5">
      <c r="B49" s="34" t="str">
        <f>'4'!B95</f>
        <v>Основное мероприятие 3 "Создание условий для содержания автобусного маршрута"</v>
      </c>
      <c r="C49" s="17"/>
      <c r="D49" s="17"/>
      <c r="E49" s="7" t="str">
        <f>'4'!E95</f>
        <v>02 0 03 00000</v>
      </c>
      <c r="F49" s="7"/>
      <c r="G49" s="7">
        <f>G50</f>
        <v>1339.6</v>
      </c>
      <c r="H49" s="10"/>
    </row>
    <row r="50" spans="2:8" ht="31.5">
      <c r="B50" s="34" t="str">
        <f>'4'!B96</f>
        <v>Компенсация недополученных доходов транспортным организациям и индивидуальным предпринимателям</v>
      </c>
      <c r="C50" s="17"/>
      <c r="D50" s="17"/>
      <c r="E50" s="7" t="str">
        <f>'4'!E96</f>
        <v>02 0 03 60620</v>
      </c>
      <c r="F50" s="7"/>
      <c r="G50" s="7">
        <f>G51</f>
        <v>1339.6</v>
      </c>
      <c r="H50" s="10"/>
    </row>
    <row r="51" spans="2:8">
      <c r="B51" s="34" t="str">
        <f>'4'!B97</f>
        <v>Иные бюджетные ассигнования</v>
      </c>
      <c r="C51" s="17" t="str">
        <f>'4'!C97</f>
        <v>04</v>
      </c>
      <c r="D51" s="17" t="str">
        <f>'4'!D97</f>
        <v>08</v>
      </c>
      <c r="E51" s="7" t="str">
        <f>'4'!E97</f>
        <v>02 0 03 60620</v>
      </c>
      <c r="F51" s="7" t="str">
        <f>'4'!F97</f>
        <v>800</v>
      </c>
      <c r="G51" s="7">
        <f>'4'!G97</f>
        <v>1339.6</v>
      </c>
      <c r="H51" s="10"/>
    </row>
    <row r="52" spans="2:8">
      <c r="B52" s="21" t="s">
        <v>168</v>
      </c>
      <c r="C52" s="17"/>
      <c r="D52" s="17"/>
      <c r="E52" s="7"/>
      <c r="F52" s="7"/>
      <c r="G52" s="15">
        <f>SUM(G21,G45)</f>
        <v>141209.20000000001</v>
      </c>
      <c r="H52" s="10"/>
    </row>
  </sheetData>
  <autoFilter ref="B20:G52"/>
  <mergeCells count="5">
    <mergeCell ref="B18:B19"/>
    <mergeCell ref="C18:C19"/>
    <mergeCell ref="D18:D19"/>
    <mergeCell ref="E18:E19"/>
    <mergeCell ref="F18:F19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14</vt:i4>
      </vt:variant>
    </vt:vector>
  </HeadingPairs>
  <TitlesOfParts>
    <vt:vector size="25" baseType="lpstr">
      <vt:lpstr>справочник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finans1</dc:creator>
  <cp:lastModifiedBy>finans4</cp:lastModifiedBy>
  <cp:lastPrinted>2023-10-10T13:57:19Z</cp:lastPrinted>
  <dcterms:created xsi:type="dcterms:W3CDTF">2023-05-24T06:17:42Z</dcterms:created>
  <dcterms:modified xsi:type="dcterms:W3CDTF">2023-10-10T14:04:35Z</dcterms:modified>
</cp:coreProperties>
</file>